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M\Mihaela\FINANCIAR\SITUATIE SOLDURI\decembrie 2023\"/>
    </mc:Choice>
  </mc:AlternateContent>
  <xr:revisionPtr revIDLastSave="0" documentId="13_ncr:1_{F80BD998-F83E-462A-BF38-C5A6EBAE1B1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plati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0" i="5" l="1"/>
  <c r="B159" i="5" s="1"/>
  <c r="B154" i="5"/>
  <c r="B144" i="5"/>
  <c r="B142" i="5"/>
  <c r="B139" i="5"/>
  <c r="B138" i="5"/>
  <c r="B135" i="5"/>
  <c r="B127" i="5"/>
  <c r="B123" i="5"/>
  <c r="B119" i="5"/>
  <c r="B117" i="5"/>
  <c r="B104" i="5" s="1"/>
  <c r="B105" i="5"/>
  <c r="B100" i="5"/>
  <c r="B311" i="5"/>
  <c r="B297" i="5"/>
  <c r="B294" i="5"/>
  <c r="B262" i="5" s="1"/>
  <c r="B257" i="5" s="1"/>
  <c r="B286" i="5"/>
  <c r="B282" i="5"/>
  <c r="B277" i="5"/>
  <c r="B275" i="5"/>
  <c r="B263" i="5"/>
  <c r="B258" i="5"/>
  <c r="B87" i="5"/>
  <c r="B86" i="5"/>
  <c r="B85" i="5"/>
  <c r="B84" i="5"/>
  <c r="B83" i="5"/>
  <c r="B82" i="5"/>
  <c r="B81" i="5"/>
  <c r="B80" i="5"/>
  <c r="B79" i="5" s="1"/>
  <c r="C70" i="5"/>
  <c r="B70" i="5"/>
  <c r="B68" i="5"/>
  <c r="B57" i="5"/>
  <c r="B56" i="5"/>
  <c r="B53" i="5"/>
  <c r="B52" i="5"/>
  <c r="B51" i="5"/>
  <c r="B50" i="5"/>
  <c r="B49" i="5"/>
  <c r="B47" i="5"/>
  <c r="B46" i="5"/>
  <c r="B45" i="5"/>
  <c r="B44" i="5"/>
  <c r="B43" i="5"/>
  <c r="B42" i="5"/>
  <c r="B41" i="5"/>
  <c r="B40" i="5"/>
  <c r="B39" i="5"/>
  <c r="B38" i="5"/>
  <c r="B37" i="5"/>
  <c r="B36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6" i="5" s="1"/>
  <c r="B15" i="5" s="1"/>
  <c r="B10" i="5" s="1"/>
  <c r="B17" i="5"/>
  <c r="B14" i="5"/>
  <c r="B13" i="5"/>
  <c r="B12" i="5"/>
  <c r="B11" i="5"/>
  <c r="B99" i="5" l="1"/>
  <c r="B241" i="5"/>
  <c r="B240" i="5"/>
  <c r="B239" i="5"/>
  <c r="B238" i="5" s="1"/>
  <c r="B233" i="5"/>
  <c r="B223" i="5"/>
  <c r="B221" i="5"/>
  <c r="B218" i="5"/>
  <c r="B217" i="5" s="1"/>
  <c r="B214" i="5"/>
  <c r="B207" i="5"/>
  <c r="B206" i="5"/>
  <c r="B202" i="5"/>
  <c r="B197" i="5"/>
  <c r="B195" i="5"/>
  <c r="B193" i="5"/>
  <c r="B192" i="5"/>
  <c r="B183" i="5" s="1"/>
  <c r="B182" i="5" s="1"/>
  <c r="B177" i="5" s="1"/>
  <c r="B191" i="5"/>
  <c r="B187" i="5"/>
  <c r="B186" i="5"/>
  <c r="B178" i="5"/>
  <c r="B162" i="5" l="1"/>
</calcChain>
</file>

<file path=xl/sharedStrings.xml><?xml version="1.0" encoding="utf-8"?>
<sst xmlns="http://schemas.openxmlformats.org/spreadsheetml/2006/main" count="307" uniqueCount="106">
  <si>
    <t>MINISTERUL AFACERILOR INTERNE</t>
  </si>
  <si>
    <t>INSPECTORATUL GENERAL PENTRU IMIGRARI</t>
  </si>
  <si>
    <t>SITUAŢIA</t>
  </si>
  <si>
    <t>DENUMIREA INDICATORULUI</t>
  </si>
  <si>
    <t>SUMA PLATITĂ</t>
  </si>
  <si>
    <t>EXPLICATIE ***)</t>
  </si>
  <si>
    <t>TOTAL PLATI din care:</t>
  </si>
  <si>
    <t>TITLUL I-CHELTUIELI DE PERSONAL-total, din care**):</t>
  </si>
  <si>
    <t>TITLUL II-BUNURI ŞI SERVICII-total, din care**):</t>
  </si>
  <si>
    <t>ART. 20.01-Bunuri si servicii</t>
  </si>
  <si>
    <t xml:space="preserve"> 20.01.01-Furnituri de birou</t>
  </si>
  <si>
    <t xml:space="preserve"> 20.01.02-Materiale pentru curatenie </t>
  </si>
  <si>
    <t xml:space="preserve"> 20.01.03-Incalzit, iluminat si forta motrica</t>
  </si>
  <si>
    <t xml:space="preserve"> 20.01.04-Apa, canal, salubritate</t>
  </si>
  <si>
    <t xml:space="preserve"> 20.01.05-Carburanti si lubrifianti</t>
  </si>
  <si>
    <t xml:space="preserve"> 20.01.06-Piese de schimb</t>
  </si>
  <si>
    <t xml:space="preserve"> 20.01.07-Transport</t>
  </si>
  <si>
    <t xml:space="preserve"> 20.01.08-Posta, telefon, telex, radio, televizor, telefax</t>
  </si>
  <si>
    <t xml:space="preserve"> 20.01.09-Materiale si prestari de servicii cu caracter functional</t>
  </si>
  <si>
    <t xml:space="preserve"> 20.01.30-Alte bunuri si servicii pentru intretinere si functionare (se detaliază)- materiale igiena personala azilanti</t>
  </si>
  <si>
    <t xml:space="preserve"> ART: 20.02-Reparatii curente</t>
  </si>
  <si>
    <t xml:space="preserve"> ART. 20.03-Hrana</t>
  </si>
  <si>
    <t xml:space="preserve"> 20.03.01- Hrana pentru oameni (retinuti, elevi si studenti, alte categorii)</t>
  </si>
  <si>
    <t xml:space="preserve"> ART. 20.04-Medicamente si materiale sanitare</t>
  </si>
  <si>
    <t xml:space="preserve"> 20.04.01-Medicamente</t>
  </si>
  <si>
    <t xml:space="preserve"> 20.04.02-Materiale sanitare</t>
  </si>
  <si>
    <t>20.04.04-Dezinfectanti</t>
  </si>
  <si>
    <t>ART. 20.05-Bunuri de natura obiectelor de inventar</t>
  </si>
  <si>
    <t xml:space="preserve">  20.05.01-uniforme si echipament, din care:</t>
  </si>
  <si>
    <t xml:space="preserve">  20.05.03-lenjerie si accesorii de pat (spalat lenjerie)</t>
  </si>
  <si>
    <t xml:space="preserve">  20.05.30-alte obiecte de inventar </t>
  </si>
  <si>
    <t xml:space="preserve">ART. 20.06-Deplasari, detasari, transferuri </t>
  </si>
  <si>
    <t xml:space="preserve">  20.06.01-deplasari interne, detasari, transferari </t>
  </si>
  <si>
    <t xml:space="preserve">  20.06.02-deplasari in strainatate</t>
  </si>
  <si>
    <t>ART. 20.11-Carti si publicatii</t>
  </si>
  <si>
    <t>ART. 20.12 -Consultanta si expertiza</t>
  </si>
  <si>
    <t>ART. 20.13 -Pregatire profesionala</t>
  </si>
  <si>
    <t>ART. 20.14-Protectia muncii</t>
  </si>
  <si>
    <t>ART. 20.25-Cheltuieli judiciare si extrajudiciare</t>
  </si>
  <si>
    <t>ART. 20.30-Alte cheltuieli cu bunuri si servicii</t>
  </si>
  <si>
    <t>TITLUL VI-TRANSFERURI INTRE UNITATI ALE ADMINISTRATIEI PUBLICE-total, din care*):</t>
  </si>
  <si>
    <t>ART. 51.01-Transferuri curente</t>
  </si>
  <si>
    <t>51.01.52-Transferuri din bugetul de stat catre fondul de asigurări sociale de sănătate pentru cetăţeni străini aflaţi în centrele de cazare</t>
  </si>
  <si>
    <t>51.01.26- Transferuri privind contributii de sanatate pentru persoanele aflate in concediu pentru cresterea copilului</t>
  </si>
  <si>
    <t>TITLUL VII-ALTE  TRANSFERURI -total, din care*):</t>
  </si>
  <si>
    <t>ART. 55.02.01-Transferuri curente in strainatate (catre organizatii internationale)</t>
  </si>
  <si>
    <t>TITLUL VIII-PROIECTE CU FINANTARE DIN FONDURI EXTERNE NERAMBURSABILE (FEN) POSTADERARE -total, din care*):</t>
  </si>
  <si>
    <t>56,02-Programe din Fondul Social European (FSE)</t>
  </si>
  <si>
    <t>56,09-Sume aferente Fondului European pentru Refugiati</t>
  </si>
  <si>
    <t>56,10-Sume aferente Fondului European de Returnare</t>
  </si>
  <si>
    <t>56,11-Sume aferente Fondului European de integrare a resortisantilor tarilor terte</t>
  </si>
  <si>
    <t>56,13-Programe finantate in cadrul facilitatii Schengen</t>
  </si>
  <si>
    <t>56,16-Alte facilitati si instrumente postaderare</t>
  </si>
  <si>
    <t>56,24-Cofinanţarea asistenţei financiare nerambursabile postaderare de la Comunitatea Europeană</t>
  </si>
  <si>
    <t>TITLUL IX-ASISTENTA SOCIALA-total, din care*):</t>
  </si>
  <si>
    <t xml:space="preserve">ART. 57.02-Ajutoare sociale </t>
  </si>
  <si>
    <t xml:space="preserve"> 57.02.01-Ajutoare sociale in numerar</t>
  </si>
  <si>
    <t>ART. 59.17-Despagubiri civile</t>
  </si>
  <si>
    <t>56.18 Mecanismul norvegian</t>
  </si>
  <si>
    <t>56.25 programul de cooperare elvetiano-roman vizind reducerea disparitiilor economice si sociale in cadrul U.E. extinse</t>
  </si>
  <si>
    <t>TITLUL X PROIECTE CU FINANTARE DIN FONDURI EXTERNE NERAMBURSABILE AFERENTE CADRULUI FINANCIAR 2014-2020</t>
  </si>
  <si>
    <t>58.07. Fondul de azil , migratie si integrare FAMI</t>
  </si>
  <si>
    <t>58.09. Asistenta tehnica pentru fondurile in domeniul afacerilor interne</t>
  </si>
  <si>
    <t>58.10. Transferuri catre beneficiarii de drept public/privat pentru proiectele finantate din FAMI</t>
  </si>
  <si>
    <t>58.16. Alte facilitati si instrumente postaderare</t>
  </si>
  <si>
    <t>CIF 22084517</t>
  </si>
  <si>
    <t>20.30.01- reclama si publicitate</t>
  </si>
  <si>
    <t>TITLUL XI-ALTE CHELTUIELI-total, din care*):</t>
  </si>
  <si>
    <t>20.30.03 - prime de asigurare non-viata</t>
  </si>
  <si>
    <t xml:space="preserve">20.30.30- alte cheltuieli cu bunuri si servicii </t>
  </si>
  <si>
    <t>58.31-Mecanismele financiare Spatiul Economic European si Norvegian 2014-2021</t>
  </si>
  <si>
    <t>ART. 20.15-Munitie, armament de natura activelor fixe pt.armata</t>
  </si>
  <si>
    <t>ART. 71.01.02- Masini, echipamente  si mijloace de transport</t>
  </si>
  <si>
    <t>ART. 71.01.03- Mobilier,aparatura birotica si alte active corp.</t>
  </si>
  <si>
    <t>ART. 71.01.30- Alte active fixe</t>
  </si>
  <si>
    <t>58.15. Alte facilitati si instrumente postaderare</t>
  </si>
  <si>
    <t>SURSA A</t>
  </si>
  <si>
    <t>SURSA D</t>
  </si>
  <si>
    <t>58.08 Fondul pentru securitate interna (FSI)</t>
  </si>
  <si>
    <t>TITLUL XV-ACTIVE NEFINANCIARE-total, din care*):</t>
  </si>
  <si>
    <t>20.30.02- protocol si prezentare</t>
  </si>
  <si>
    <t>CENTRUL REGIONAL TIMISOARA</t>
  </si>
  <si>
    <t>CIF 22471297</t>
  </si>
  <si>
    <t>EXPLICATIE***</t>
  </si>
  <si>
    <t>20.30.02- protocol si reprezentare</t>
  </si>
  <si>
    <t>20.30.30- alte cheltuieli cu bunuri si servicii ( prest. Serv. interpreti)</t>
  </si>
  <si>
    <t>TITLUL XIII-CHELTUIELI DE CAPITAL- Active nefinanciare-total, din care*):</t>
  </si>
  <si>
    <t>ART. 71.01.02-Masini,ecipamente si mijloace de transport</t>
  </si>
  <si>
    <t>ART. 71.01.03-Mobilier,aparatura birotica si alte active corp.</t>
  </si>
  <si>
    <t>ART. 71.01.30-Alte active fixe</t>
  </si>
  <si>
    <t>CENTRUL REGIONAL DE PROCEDURI SI CAZARE A SOLICITANTILOR DE AZIL GALATI</t>
  </si>
  <si>
    <t xml:space="preserve"> 20.04.03-Reactivi</t>
  </si>
  <si>
    <t xml:space="preserve">CENTRUL REGIONAL DE PROCEDURI SI CAZARE PENTRU </t>
  </si>
  <si>
    <t>SOLICITANTII DE AZIL RADAUTI</t>
  </si>
  <si>
    <t>CIF 21804458</t>
  </si>
  <si>
    <t>20.04.03- Reactivi</t>
  </si>
  <si>
    <r>
      <t>ART:</t>
    </r>
    <r>
      <rPr>
        <sz val="10"/>
        <color indexed="8"/>
        <rFont val="Arial"/>
        <family val="2"/>
      </rPr>
      <t>10.01-cheltuieli salariale în bani</t>
    </r>
  </si>
  <si>
    <r>
      <t>ART:</t>
    </r>
    <r>
      <rPr>
        <sz val="10"/>
        <color indexed="8"/>
        <rFont val="Arial"/>
        <family val="2"/>
      </rPr>
      <t>10.02-cheltuieli salariale în natură</t>
    </r>
  </si>
  <si>
    <r>
      <t>ART:</t>
    </r>
    <r>
      <rPr>
        <sz val="10"/>
        <color indexed="8"/>
        <rFont val="Arial"/>
        <family val="2"/>
      </rPr>
      <t>10.03-contributii</t>
    </r>
  </si>
  <si>
    <t>TITLUL X-ALTE CHELTUIELI-total, din care*):</t>
  </si>
  <si>
    <r>
      <t>ART:</t>
    </r>
    <r>
      <rPr>
        <sz val="10"/>
        <color indexed="8"/>
        <rFont val="Palatino Linotype"/>
        <family val="1"/>
        <charset val="238"/>
      </rPr>
      <t>10.01-cheltuieli salariale în bani</t>
    </r>
  </si>
  <si>
    <r>
      <t>ART:</t>
    </r>
    <r>
      <rPr>
        <sz val="10"/>
        <color indexed="8"/>
        <rFont val="Palatino Linotype"/>
        <family val="1"/>
        <charset val="238"/>
      </rPr>
      <t>10.02-cheltuieli salariale în natură</t>
    </r>
  </si>
  <si>
    <r>
      <t>ART:</t>
    </r>
    <r>
      <rPr>
        <sz val="10"/>
        <color indexed="8"/>
        <rFont val="Palatino Linotype"/>
        <family val="1"/>
        <charset val="238"/>
      </rPr>
      <t>10.03-contributii</t>
    </r>
  </si>
  <si>
    <t>privind plăţile efectuate la data de 31.12.2023</t>
  </si>
  <si>
    <t>58.02. Programe F.S.E.</t>
  </si>
  <si>
    <t>privind plăţile efectuate la data de 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</si>
</sst>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Palatino Linotype"/>
      <family val="1"/>
      <charset val="238"/>
    </font>
    <font>
      <b/>
      <sz val="11"/>
      <color rgb="FFFF0000"/>
      <name val="Palatino Linotype"/>
      <family val="1"/>
      <charset val="238"/>
    </font>
    <font>
      <sz val="10"/>
      <color rgb="FFFF0000"/>
      <name val="Palatino Linotype"/>
      <family val="1"/>
      <charset val="238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charset val="238"/>
    </font>
    <font>
      <b/>
      <i/>
      <sz val="11"/>
      <color indexed="8"/>
      <name val="Calibri"/>
      <charset val="238"/>
    </font>
    <font>
      <sz val="1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Palatino Linotype"/>
      <family val="1"/>
      <charset val="238"/>
    </font>
    <font>
      <b/>
      <sz val="14"/>
      <color indexed="8"/>
      <name val="Palatino Linotype"/>
      <family val="1"/>
      <charset val="238"/>
    </font>
    <font>
      <b/>
      <sz val="12"/>
      <color indexed="8"/>
      <name val="Palatino Linotype"/>
      <family val="1"/>
      <charset val="238"/>
    </font>
    <font>
      <b/>
      <sz val="11"/>
      <color indexed="8"/>
      <name val="Palatino Linotype"/>
      <family val="1"/>
      <charset val="238"/>
    </font>
    <font>
      <b/>
      <i/>
      <sz val="11"/>
      <color indexed="8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21">
    <xf numFmtId="0" fontId="0" fillId="0" borderId="0" xfId="0"/>
    <xf numFmtId="0" fontId="3" fillId="0" borderId="0" xfId="0" applyFont="1"/>
    <xf numFmtId="4" fontId="3" fillId="0" borderId="0" xfId="0" applyNumberFormat="1" applyFont="1"/>
    <xf numFmtId="0" fontId="4" fillId="0" borderId="10" xfId="1" applyFont="1" applyBorder="1"/>
    <xf numFmtId="4" fontId="4" fillId="0" borderId="9" xfId="1" applyNumberFormat="1" applyFont="1" applyBorder="1"/>
    <xf numFmtId="0" fontId="5" fillId="0" borderId="8" xfId="1" applyFont="1" applyBorder="1" applyAlignment="1">
      <alignment vertical="center" wrapText="1"/>
    </xf>
    <xf numFmtId="0" fontId="6" fillId="0" borderId="39" xfId="1" applyFont="1" applyBorder="1" applyAlignment="1">
      <alignment vertical="center"/>
    </xf>
    <xf numFmtId="4" fontId="4" fillId="0" borderId="2" xfId="1" applyNumberFormat="1" applyFont="1" applyBorder="1"/>
    <xf numFmtId="0" fontId="4" fillId="0" borderId="40" xfId="1" applyFont="1" applyBorder="1"/>
    <xf numFmtId="0" fontId="2" fillId="0" borderId="0" xfId="1"/>
    <xf numFmtId="0" fontId="2" fillId="0" borderId="2" xfId="1" applyBorder="1"/>
    <xf numFmtId="0" fontId="8" fillId="0" borderId="3" xfId="1" applyFont="1" applyBorder="1" applyAlignment="1">
      <alignment horizontal="center"/>
    </xf>
    <xf numFmtId="0" fontId="2" fillId="0" borderId="4" xfId="1" applyBorder="1" applyAlignment="1">
      <alignment horizontal="center"/>
    </xf>
    <xf numFmtId="0" fontId="2" fillId="0" borderId="5" xfId="1" applyBorder="1" applyAlignment="1">
      <alignment horizontal="center"/>
    </xf>
    <xf numFmtId="0" fontId="8" fillId="0" borderId="6" xfId="1" applyFont="1" applyBorder="1"/>
    <xf numFmtId="0" fontId="2" fillId="0" borderId="10" xfId="1" applyBorder="1"/>
    <xf numFmtId="0" fontId="9" fillId="0" borderId="8" xfId="1" applyFont="1" applyBorder="1" applyAlignment="1">
      <alignment vertical="center"/>
    </xf>
    <xf numFmtId="0" fontId="10" fillId="0" borderId="11" xfId="1" applyFont="1" applyBorder="1" applyAlignment="1">
      <alignment vertical="center"/>
    </xf>
    <xf numFmtId="0" fontId="2" fillId="0" borderId="13" xfId="1" applyBorder="1"/>
    <xf numFmtId="0" fontId="10" fillId="0" borderId="14" xfId="1" applyFont="1" applyBorder="1" applyAlignment="1">
      <alignment vertical="center"/>
    </xf>
    <xf numFmtId="0" fontId="2" fillId="0" borderId="16" xfId="1" applyBorder="1"/>
    <xf numFmtId="0" fontId="10" fillId="0" borderId="8" xfId="1" applyFont="1" applyBorder="1" applyAlignment="1">
      <alignment vertical="center"/>
    </xf>
    <xf numFmtId="0" fontId="2" fillId="0" borderId="18" xfId="1" applyBorder="1"/>
    <xf numFmtId="0" fontId="2" fillId="0" borderId="19" xfId="1" applyBorder="1"/>
    <xf numFmtId="0" fontId="11" fillId="0" borderId="20" xfId="1" applyFont="1" applyBorder="1" applyAlignment="1">
      <alignment vertical="center"/>
    </xf>
    <xf numFmtId="0" fontId="2" fillId="0" borderId="21" xfId="1" applyBorder="1"/>
    <xf numFmtId="0" fontId="11" fillId="0" borderId="22" xfId="1" applyFont="1" applyBorder="1" applyAlignment="1">
      <alignment vertical="center"/>
    </xf>
    <xf numFmtId="0" fontId="11" fillId="0" borderId="14" xfId="1" applyFont="1" applyBorder="1" applyAlignment="1">
      <alignment vertical="center"/>
    </xf>
    <xf numFmtId="0" fontId="11" fillId="0" borderId="24" xfId="1" applyFont="1" applyBorder="1" applyAlignment="1">
      <alignment vertical="center" wrapText="1"/>
    </xf>
    <xf numFmtId="0" fontId="10" fillId="0" borderId="6" xfId="1" applyFont="1" applyBorder="1" applyAlignment="1">
      <alignment vertical="center"/>
    </xf>
    <xf numFmtId="0" fontId="2" fillId="0" borderId="27" xfId="1" applyBorder="1"/>
    <xf numFmtId="0" fontId="11" fillId="0" borderId="8" xfId="1" applyFont="1" applyBorder="1" applyAlignment="1">
      <alignment vertical="center"/>
    </xf>
    <xf numFmtId="0" fontId="11" fillId="0" borderId="11" xfId="1" applyFont="1" applyBorder="1" applyAlignment="1">
      <alignment vertical="center"/>
    </xf>
    <xf numFmtId="0" fontId="11" fillId="0" borderId="24" xfId="1" applyFont="1" applyBorder="1" applyAlignment="1">
      <alignment vertical="center"/>
    </xf>
    <xf numFmtId="0" fontId="2" fillId="0" borderId="31" xfId="1" applyBorder="1"/>
    <xf numFmtId="0" fontId="11" fillId="0" borderId="20" xfId="1" applyFont="1" applyBorder="1" applyAlignment="1">
      <alignment horizontal="justify" vertical="center" wrapText="1"/>
    </xf>
    <xf numFmtId="0" fontId="11" fillId="0" borderId="24" xfId="1" applyFont="1" applyBorder="1" applyAlignment="1">
      <alignment horizontal="justify" vertical="center" wrapText="1"/>
    </xf>
    <xf numFmtId="0" fontId="10" fillId="0" borderId="8" xfId="1" applyFont="1" applyBorder="1" applyAlignment="1">
      <alignment horizontal="justify" vertical="center" wrapText="1"/>
    </xf>
    <xf numFmtId="0" fontId="11" fillId="0" borderId="39" xfId="1" applyFont="1" applyBorder="1" applyAlignment="1">
      <alignment vertical="center"/>
    </xf>
    <xf numFmtId="0" fontId="2" fillId="0" borderId="40" xfId="1" applyBorder="1"/>
    <xf numFmtId="4" fontId="2" fillId="0" borderId="0" xfId="1" applyNumberFormat="1"/>
    <xf numFmtId="4" fontId="0" fillId="0" borderId="0" xfId="0" applyNumberFormat="1"/>
    <xf numFmtId="0" fontId="2" fillId="0" borderId="1" xfId="1" applyBorder="1" applyAlignment="1">
      <alignment horizontal="center"/>
    </xf>
    <xf numFmtId="0" fontId="2" fillId="0" borderId="1" xfId="1" applyBorder="1"/>
    <xf numFmtId="0" fontId="9" fillId="0" borderId="1" xfId="1" applyFont="1" applyBorder="1" applyAlignment="1">
      <alignment vertical="center"/>
    </xf>
    <xf numFmtId="0" fontId="11" fillId="0" borderId="1" xfId="1" applyFont="1" applyBorder="1" applyAlignment="1">
      <alignment horizontal="justify" vertical="center" wrapText="1"/>
    </xf>
    <xf numFmtId="0" fontId="12" fillId="0" borderId="1" xfId="1" applyFont="1" applyBorder="1" applyAlignment="1">
      <alignment horizontal="justify" vertical="center" wrapText="1"/>
    </xf>
    <xf numFmtId="4" fontId="8" fillId="0" borderId="3" xfId="1" applyNumberFormat="1" applyFont="1" applyBorder="1" applyAlignment="1">
      <alignment horizontal="center" wrapText="1"/>
    </xf>
    <xf numFmtId="49" fontId="8" fillId="0" borderId="41" xfId="1" applyNumberFormat="1" applyFont="1" applyBorder="1" applyAlignment="1">
      <alignment horizontal="center" wrapText="1"/>
    </xf>
    <xf numFmtId="0" fontId="2" fillId="0" borderId="7" xfId="1" applyBorder="1"/>
    <xf numFmtId="4" fontId="15" fillId="0" borderId="9" xfId="1" applyNumberFormat="1" applyFont="1" applyBorder="1"/>
    <xf numFmtId="4" fontId="2" fillId="0" borderId="12" xfId="1" applyNumberFormat="1" applyBorder="1"/>
    <xf numFmtId="4" fontId="2" fillId="0" borderId="15" xfId="1" applyNumberFormat="1" applyBorder="1"/>
    <xf numFmtId="4" fontId="2" fillId="0" borderId="17" xfId="1" applyNumberFormat="1" applyBorder="1"/>
    <xf numFmtId="4" fontId="2" fillId="0" borderId="23" xfId="1" applyNumberFormat="1" applyBorder="1"/>
    <xf numFmtId="4" fontId="2" fillId="0" borderId="25" xfId="1" applyNumberFormat="1" applyBorder="1"/>
    <xf numFmtId="4" fontId="2" fillId="0" borderId="26" xfId="1" applyNumberFormat="1" applyBorder="1"/>
    <xf numFmtId="4" fontId="2" fillId="0" borderId="9" xfId="1" applyNumberFormat="1" applyBorder="1"/>
    <xf numFmtId="4" fontId="2" fillId="0" borderId="28" xfId="1" applyNumberFormat="1" applyBorder="1"/>
    <xf numFmtId="4" fontId="2" fillId="0" borderId="29" xfId="1" applyNumberFormat="1" applyBorder="1"/>
    <xf numFmtId="4" fontId="2" fillId="0" borderId="30" xfId="1" applyNumberFormat="1" applyBorder="1"/>
    <xf numFmtId="0" fontId="9" fillId="0" borderId="12" xfId="1" applyFont="1" applyBorder="1" applyAlignment="1">
      <alignment horizontal="left" vertical="center" wrapText="1"/>
    </xf>
    <xf numFmtId="4" fontId="2" fillId="0" borderId="42" xfId="1" applyNumberFormat="1" applyBorder="1"/>
    <xf numFmtId="0" fontId="2" fillId="0" borderId="32" xfId="1" applyBorder="1"/>
    <xf numFmtId="0" fontId="10" fillId="0" borderId="15" xfId="1" applyFont="1" applyBorder="1" applyAlignment="1">
      <alignment vertical="center"/>
    </xf>
    <xf numFmtId="0" fontId="11" fillId="0" borderId="15" xfId="1" applyFont="1" applyBorder="1" applyAlignment="1">
      <alignment horizontal="justify" vertical="center" wrapText="1"/>
    </xf>
    <xf numFmtId="0" fontId="2" fillId="0" borderId="33" xfId="1" applyBorder="1"/>
    <xf numFmtId="0" fontId="11" fillId="0" borderId="17" xfId="1" applyFont="1" applyBorder="1" applyAlignment="1">
      <alignment horizontal="justify" vertical="center" wrapText="1"/>
    </xf>
    <xf numFmtId="0" fontId="2" fillId="0" borderId="34" xfId="1" applyBorder="1"/>
    <xf numFmtId="4" fontId="2" fillId="0" borderId="35" xfId="1" applyNumberFormat="1" applyBorder="1"/>
    <xf numFmtId="4" fontId="13" fillId="3" borderId="29" xfId="1" applyNumberFormat="1" applyFont="1" applyFill="1" applyBorder="1"/>
    <xf numFmtId="4" fontId="2" fillId="3" borderId="28" xfId="1" applyNumberFormat="1" applyFill="1" applyBorder="1"/>
    <xf numFmtId="4" fontId="2" fillId="3" borderId="23" xfId="1" applyNumberFormat="1" applyFill="1" applyBorder="1"/>
    <xf numFmtId="4" fontId="2" fillId="3" borderId="25" xfId="1" applyNumberFormat="1" applyFill="1" applyBorder="1"/>
    <xf numFmtId="4" fontId="2" fillId="3" borderId="36" xfId="1" applyNumberFormat="1" applyFill="1" applyBorder="1"/>
    <xf numFmtId="4" fontId="13" fillId="3" borderId="1" xfId="1" applyNumberFormat="1" applyFont="1" applyFill="1" applyBorder="1"/>
    <xf numFmtId="4" fontId="2" fillId="3" borderId="1" xfId="1" applyNumberFormat="1" applyFill="1" applyBorder="1"/>
    <xf numFmtId="4" fontId="15" fillId="0" borderId="1" xfId="1" applyNumberFormat="1" applyFont="1" applyBorder="1"/>
    <xf numFmtId="0" fontId="10" fillId="0" borderId="37" xfId="1" applyFont="1" applyBorder="1" applyAlignment="1">
      <alignment vertical="center"/>
    </xf>
    <xf numFmtId="4" fontId="2" fillId="0" borderId="38" xfId="1" applyNumberFormat="1" applyBorder="1"/>
    <xf numFmtId="0" fontId="9" fillId="0" borderId="8" xfId="1" applyFont="1" applyBorder="1" applyAlignment="1">
      <alignment vertical="center" wrapText="1"/>
    </xf>
    <xf numFmtId="4" fontId="2" fillId="0" borderId="2" xfId="1" applyNumberFormat="1" applyBorder="1"/>
    <xf numFmtId="4" fontId="14" fillId="0" borderId="0" xfId="1" applyNumberFormat="1" applyFont="1"/>
    <xf numFmtId="4" fontId="2" fillId="3" borderId="0" xfId="1" applyNumberFormat="1" applyFill="1"/>
    <xf numFmtId="4" fontId="16" fillId="0" borderId="0" xfId="1" applyNumberFormat="1" applyFont="1"/>
    <xf numFmtId="0" fontId="8" fillId="0" borderId="1" xfId="1" applyFont="1" applyBorder="1" applyAlignment="1">
      <alignment horizontal="center"/>
    </xf>
    <xf numFmtId="4" fontId="8" fillId="0" borderId="1" xfId="1" applyNumberFormat="1" applyFont="1" applyBorder="1" applyAlignment="1">
      <alignment horizontal="center" wrapText="1"/>
    </xf>
    <xf numFmtId="49" fontId="8" fillId="0" borderId="1" xfId="1" applyNumberFormat="1" applyFont="1" applyBorder="1" applyAlignment="1">
      <alignment horizontal="center" wrapText="1"/>
    </xf>
    <xf numFmtId="0" fontId="8" fillId="0" borderId="1" xfId="1" applyFont="1" applyBorder="1"/>
    <xf numFmtId="4" fontId="17" fillId="0" borderId="1" xfId="1" applyNumberFormat="1" applyFont="1" applyBorder="1"/>
    <xf numFmtId="4" fontId="18" fillId="0" borderId="1" xfId="1" applyNumberFormat="1" applyFont="1" applyBorder="1"/>
    <xf numFmtId="0" fontId="10" fillId="0" borderId="1" xfId="1" applyFont="1" applyBorder="1" applyAlignment="1">
      <alignment vertical="center"/>
    </xf>
    <xf numFmtId="4" fontId="2" fillId="0" borderId="1" xfId="1" applyNumberFormat="1" applyBorder="1"/>
    <xf numFmtId="0" fontId="11" fillId="0" borderId="1" xfId="1" applyFont="1" applyBorder="1" applyAlignment="1">
      <alignment vertical="center"/>
    </xf>
    <xf numFmtId="0" fontId="11" fillId="0" borderId="1" xfId="1" applyFont="1" applyBorder="1" applyAlignment="1">
      <alignment vertical="center" wrapText="1"/>
    </xf>
    <xf numFmtId="4" fontId="0" fillId="0" borderId="1" xfId="0" applyNumberFormat="1" applyBorder="1"/>
    <xf numFmtId="0" fontId="19" fillId="0" borderId="1" xfId="1" applyFont="1" applyBorder="1" applyAlignment="1">
      <alignment vertical="center"/>
    </xf>
    <xf numFmtId="0" fontId="9" fillId="0" borderId="1" xfId="1" applyFont="1" applyBorder="1" applyAlignment="1">
      <alignment horizontal="left" vertical="center" wrapText="1"/>
    </xf>
    <xf numFmtId="4" fontId="13" fillId="0" borderId="1" xfId="1" applyNumberFormat="1" applyFont="1" applyBorder="1"/>
    <xf numFmtId="0" fontId="10" fillId="0" borderId="1" xfId="1" applyFont="1" applyBorder="1" applyAlignment="1">
      <alignment horizontal="justify" vertical="center" wrapText="1"/>
    </xf>
    <xf numFmtId="4" fontId="13" fillId="0" borderId="1" xfId="1" applyNumberFormat="1" applyFont="1" applyBorder="1" applyAlignment="1">
      <alignment horizontal="right"/>
    </xf>
    <xf numFmtId="0" fontId="2" fillId="0" borderId="1" xfId="1" applyBorder="1" applyAlignment="1">
      <alignment horizontal="right" wrapText="1"/>
    </xf>
    <xf numFmtId="0" fontId="13" fillId="0" borderId="1" xfId="1" applyFont="1" applyBorder="1" applyAlignment="1">
      <alignment horizontal="right" wrapText="1"/>
    </xf>
    <xf numFmtId="4" fontId="2" fillId="0" borderId="1" xfId="1" applyNumberFormat="1" applyBorder="1" applyAlignment="1">
      <alignment horizontal="right"/>
    </xf>
    <xf numFmtId="4" fontId="18" fillId="0" borderId="1" xfId="1" applyNumberFormat="1" applyFont="1" applyBorder="1" applyAlignment="1">
      <alignment horizontal="right"/>
    </xf>
    <xf numFmtId="0" fontId="2" fillId="0" borderId="1" xfId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8" fillId="0" borderId="40" xfId="1" applyFont="1" applyBorder="1" applyAlignment="1">
      <alignment horizontal="center"/>
    </xf>
    <xf numFmtId="49" fontId="8" fillId="0" borderId="44" xfId="1" applyNumberFormat="1" applyFont="1" applyBorder="1" applyAlignment="1">
      <alignment horizontal="center" wrapText="1"/>
    </xf>
    <xf numFmtId="49" fontId="8" fillId="0" borderId="45" xfId="1" applyNumberFormat="1" applyFont="1" applyBorder="1" applyAlignment="1">
      <alignment horizontal="center" wrapText="1"/>
    </xf>
    <xf numFmtId="0" fontId="2" fillId="0" borderId="46" xfId="1" applyBorder="1" applyAlignment="1">
      <alignment horizontal="center"/>
    </xf>
    <xf numFmtId="0" fontId="2" fillId="0" borderId="47" xfId="1" applyBorder="1" applyAlignment="1">
      <alignment horizontal="center"/>
    </xf>
    <xf numFmtId="0" fontId="8" fillId="0" borderId="9" xfId="1" applyFont="1" applyBorder="1"/>
    <xf numFmtId="4" fontId="20" fillId="0" borderId="0" xfId="1" applyNumberFormat="1" applyFont="1"/>
    <xf numFmtId="0" fontId="2" fillId="0" borderId="9" xfId="1" applyBorder="1"/>
    <xf numFmtId="0" fontId="9" fillId="0" borderId="47" xfId="1" applyFont="1" applyBorder="1" applyAlignment="1">
      <alignment vertical="center"/>
    </xf>
    <xf numFmtId="4" fontId="21" fillId="0" borderId="9" xfId="1" applyNumberFormat="1" applyFont="1" applyBorder="1"/>
    <xf numFmtId="0" fontId="10" fillId="0" borderId="12" xfId="1" applyFont="1" applyBorder="1" applyAlignment="1">
      <alignment vertical="center"/>
    </xf>
    <xf numFmtId="0" fontId="2" fillId="0" borderId="38" xfId="1" applyBorder="1"/>
    <xf numFmtId="0" fontId="2" fillId="0" borderId="15" xfId="1" applyBorder="1"/>
    <xf numFmtId="0" fontId="10" fillId="0" borderId="47" xfId="1" applyFont="1" applyBorder="1" applyAlignment="1">
      <alignment vertical="center"/>
    </xf>
    <xf numFmtId="0" fontId="2" fillId="0" borderId="48" xfId="1" applyBorder="1"/>
    <xf numFmtId="0" fontId="2" fillId="0" borderId="26" xfId="1" applyBorder="1"/>
    <xf numFmtId="0" fontId="11" fillId="0" borderId="49" xfId="1" applyFont="1" applyBorder="1" applyAlignment="1">
      <alignment vertical="center"/>
    </xf>
    <xf numFmtId="0" fontId="2" fillId="0" borderId="12" xfId="1" applyBorder="1"/>
    <xf numFmtId="0" fontId="11" fillId="0" borderId="48" xfId="1" applyFont="1" applyBorder="1" applyAlignment="1">
      <alignment vertical="center"/>
    </xf>
    <xf numFmtId="0" fontId="11" fillId="0" borderId="15" xfId="1" applyFont="1" applyBorder="1" applyAlignment="1">
      <alignment vertical="center"/>
    </xf>
    <xf numFmtId="0" fontId="11" fillId="0" borderId="17" xfId="1" applyFont="1" applyBorder="1" applyAlignment="1">
      <alignment vertical="center" wrapText="1"/>
    </xf>
    <xf numFmtId="0" fontId="10" fillId="0" borderId="9" xfId="1" applyFont="1" applyBorder="1" applyAlignment="1">
      <alignment vertical="center"/>
    </xf>
    <xf numFmtId="0" fontId="2" fillId="0" borderId="49" xfId="1" applyBorder="1"/>
    <xf numFmtId="0" fontId="11" fillId="0" borderId="47" xfId="1" applyFont="1" applyBorder="1" applyAlignment="1">
      <alignment vertical="center"/>
    </xf>
    <xf numFmtId="0" fontId="11" fillId="0" borderId="12" xfId="1" applyFont="1" applyBorder="1" applyAlignment="1">
      <alignment vertical="center"/>
    </xf>
    <xf numFmtId="0" fontId="11" fillId="0" borderId="17" xfId="1" applyFont="1" applyBorder="1" applyAlignment="1">
      <alignment vertical="center"/>
    </xf>
    <xf numFmtId="0" fontId="2" fillId="0" borderId="17" xfId="1" applyBorder="1"/>
    <xf numFmtId="0" fontId="9" fillId="0" borderId="49" xfId="1" applyFont="1" applyBorder="1" applyAlignment="1">
      <alignment horizontal="left" vertical="center" wrapText="1"/>
    </xf>
    <xf numFmtId="0" fontId="10" fillId="0" borderId="49" xfId="1" applyFont="1" applyBorder="1" applyAlignment="1">
      <alignment vertical="center"/>
    </xf>
    <xf numFmtId="4" fontId="2" fillId="0" borderId="43" xfId="1" applyNumberFormat="1" applyBorder="1"/>
    <xf numFmtId="0" fontId="11" fillId="0" borderId="49" xfId="1" applyFont="1" applyBorder="1" applyAlignment="1">
      <alignment horizontal="justify" vertical="center" wrapText="1"/>
    </xf>
    <xf numFmtId="4" fontId="2" fillId="0" borderId="36" xfId="1" applyNumberFormat="1" applyBorder="1"/>
    <xf numFmtId="0" fontId="10" fillId="0" borderId="47" xfId="1" applyFont="1" applyBorder="1" applyAlignment="1">
      <alignment horizontal="justify" vertical="center" wrapText="1"/>
    </xf>
    <xf numFmtId="4" fontId="21" fillId="0" borderId="0" xfId="1" applyNumberFormat="1" applyFont="1"/>
    <xf numFmtId="4" fontId="2" fillId="0" borderId="5" xfId="1" applyNumberFormat="1" applyBorder="1"/>
    <xf numFmtId="0" fontId="22" fillId="0" borderId="0" xfId="1" applyFont="1"/>
    <xf numFmtId="4" fontId="22" fillId="0" borderId="0" xfId="1" applyNumberFormat="1" applyFont="1"/>
    <xf numFmtId="0" fontId="22" fillId="0" borderId="0" xfId="0" applyFont="1"/>
    <xf numFmtId="4" fontId="22" fillId="0" borderId="0" xfId="0" applyNumberFormat="1" applyFont="1"/>
    <xf numFmtId="0" fontId="22" fillId="0" borderId="2" xfId="1" applyFont="1" applyBorder="1"/>
    <xf numFmtId="0" fontId="24" fillId="0" borderId="3" xfId="1" applyFont="1" applyBorder="1" applyAlignment="1">
      <alignment horizontal="center"/>
    </xf>
    <xf numFmtId="4" fontId="24" fillId="0" borderId="3" xfId="1" applyNumberFormat="1" applyFont="1" applyBorder="1" applyAlignment="1">
      <alignment horizontal="center" wrapText="1"/>
    </xf>
    <xf numFmtId="0" fontId="22" fillId="0" borderId="4" xfId="1" applyFont="1" applyBorder="1" applyAlignment="1">
      <alignment horizontal="center"/>
    </xf>
    <xf numFmtId="0" fontId="22" fillId="0" borderId="5" xfId="1" applyFont="1" applyBorder="1" applyAlignment="1">
      <alignment horizontal="center"/>
    </xf>
    <xf numFmtId="0" fontId="22" fillId="0" borderId="1" xfId="1" applyFont="1" applyBorder="1" applyAlignment="1">
      <alignment horizontal="center"/>
    </xf>
    <xf numFmtId="0" fontId="24" fillId="0" borderId="6" xfId="1" applyFont="1" applyBorder="1"/>
    <xf numFmtId="4" fontId="25" fillId="0" borderId="0" xfId="1" applyNumberFormat="1" applyFont="1"/>
    <xf numFmtId="0" fontId="22" fillId="0" borderId="7" xfId="1" applyFont="1" applyBorder="1"/>
    <xf numFmtId="0" fontId="25" fillId="0" borderId="8" xfId="1" applyFont="1" applyBorder="1" applyAlignment="1">
      <alignment vertical="center"/>
    </xf>
    <xf numFmtId="4" fontId="26" fillId="0" borderId="9" xfId="1" applyNumberFormat="1" applyFont="1" applyBorder="1"/>
    <xf numFmtId="0" fontId="22" fillId="0" borderId="10" xfId="1" applyFont="1" applyBorder="1"/>
    <xf numFmtId="0" fontId="27" fillId="0" borderId="11" xfId="1" applyFont="1" applyBorder="1" applyAlignment="1">
      <alignment vertical="center"/>
    </xf>
    <xf numFmtId="4" fontId="22" fillId="0" borderId="12" xfId="1" applyNumberFormat="1" applyFont="1" applyBorder="1"/>
    <xf numFmtId="0" fontId="22" fillId="0" borderId="13" xfId="1" applyFont="1" applyBorder="1"/>
    <xf numFmtId="0" fontId="27" fillId="0" borderId="14" xfId="1" applyFont="1" applyBorder="1" applyAlignment="1">
      <alignment vertical="center"/>
    </xf>
    <xf numFmtId="4" fontId="22" fillId="0" borderId="15" xfId="1" applyNumberFormat="1" applyFont="1" applyBorder="1"/>
    <xf numFmtId="0" fontId="22" fillId="0" borderId="16" xfId="1" applyFont="1" applyBorder="1"/>
    <xf numFmtId="0" fontId="27" fillId="0" borderId="8" xfId="1" applyFont="1" applyBorder="1" applyAlignment="1">
      <alignment vertical="center"/>
    </xf>
    <xf numFmtId="4" fontId="22" fillId="0" borderId="17" xfId="1" applyNumberFormat="1" applyFont="1" applyBorder="1"/>
    <xf numFmtId="0" fontId="22" fillId="0" borderId="18" xfId="1" applyFont="1" applyBorder="1"/>
    <xf numFmtId="0" fontId="22" fillId="0" borderId="19" xfId="1" applyFont="1" applyBorder="1"/>
    <xf numFmtId="0" fontId="28" fillId="0" borderId="20" xfId="1" applyFont="1" applyBorder="1" applyAlignment="1">
      <alignment vertical="center"/>
    </xf>
    <xf numFmtId="0" fontId="22" fillId="0" borderId="21" xfId="1" applyFont="1" applyBorder="1"/>
    <xf numFmtId="0" fontId="28" fillId="0" borderId="22" xfId="1" applyFont="1" applyBorder="1" applyAlignment="1">
      <alignment vertical="center"/>
    </xf>
    <xf numFmtId="4" fontId="22" fillId="0" borderId="23" xfId="1" applyNumberFormat="1" applyFont="1" applyBorder="1"/>
    <xf numFmtId="0" fontId="28" fillId="0" borderId="14" xfId="1" applyFont="1" applyBorder="1" applyAlignment="1">
      <alignment vertical="center"/>
    </xf>
    <xf numFmtId="0" fontId="28" fillId="0" borderId="24" xfId="1" applyFont="1" applyBorder="1" applyAlignment="1">
      <alignment vertical="center" wrapText="1"/>
    </xf>
    <xf numFmtId="4" fontId="22" fillId="0" borderId="25" xfId="1" applyNumberFormat="1" applyFont="1" applyBorder="1"/>
    <xf numFmtId="0" fontId="27" fillId="0" borderId="6" xfId="1" applyFont="1" applyBorder="1" applyAlignment="1">
      <alignment vertical="center"/>
    </xf>
    <xf numFmtId="4" fontId="22" fillId="0" borderId="26" xfId="1" applyNumberFormat="1" applyFont="1" applyBorder="1"/>
    <xf numFmtId="4" fontId="22" fillId="0" borderId="9" xfId="1" applyNumberFormat="1" applyFont="1" applyBorder="1"/>
    <xf numFmtId="0" fontId="22" fillId="0" borderId="27" xfId="1" applyFont="1" applyBorder="1"/>
    <xf numFmtId="0" fontId="28" fillId="0" borderId="8" xfId="1" applyFont="1" applyBorder="1" applyAlignment="1">
      <alignment vertical="center"/>
    </xf>
    <xf numFmtId="0" fontId="28" fillId="0" borderId="11" xfId="1" applyFont="1" applyBorder="1" applyAlignment="1">
      <alignment vertical="center"/>
    </xf>
    <xf numFmtId="4" fontId="22" fillId="0" borderId="28" xfId="1" applyNumberFormat="1" applyFont="1" applyBorder="1"/>
    <xf numFmtId="0" fontId="28" fillId="0" borderId="24" xfId="1" applyFont="1" applyBorder="1" applyAlignment="1">
      <alignment vertical="center"/>
    </xf>
    <xf numFmtId="4" fontId="22" fillId="0" borderId="29" xfId="1" applyNumberFormat="1" applyFont="1" applyBorder="1"/>
    <xf numFmtId="4" fontId="22" fillId="0" borderId="30" xfId="1" applyNumberFormat="1" applyFont="1" applyBorder="1"/>
    <xf numFmtId="0" fontId="22" fillId="0" borderId="31" xfId="1" applyFont="1" applyBorder="1"/>
    <xf numFmtId="0" fontId="25" fillId="0" borderId="1" xfId="1" applyFont="1" applyBorder="1" applyAlignment="1">
      <alignment horizontal="left" vertical="center" wrapText="1"/>
    </xf>
    <xf numFmtId="4" fontId="22" fillId="0" borderId="1" xfId="1" applyNumberFormat="1" applyFont="1" applyBorder="1"/>
    <xf numFmtId="0" fontId="22" fillId="0" borderId="32" xfId="1" applyFont="1" applyBorder="1"/>
    <xf numFmtId="0" fontId="27" fillId="0" borderId="1" xfId="1" applyFont="1" applyBorder="1" applyAlignment="1">
      <alignment vertical="center"/>
    </xf>
    <xf numFmtId="0" fontId="28" fillId="0" borderId="1" xfId="1" applyFont="1" applyBorder="1" applyAlignment="1">
      <alignment horizontal="justify" vertical="center" wrapText="1"/>
    </xf>
    <xf numFmtId="0" fontId="22" fillId="0" borderId="33" xfId="1" applyFont="1" applyBorder="1"/>
    <xf numFmtId="0" fontId="22" fillId="0" borderId="34" xfId="1" applyFont="1" applyBorder="1"/>
    <xf numFmtId="4" fontId="22" fillId="0" borderId="35" xfId="1" applyNumberFormat="1" applyFont="1" applyBorder="1"/>
    <xf numFmtId="0" fontId="27" fillId="0" borderId="8" xfId="1" applyFont="1" applyBorder="1" applyAlignment="1">
      <alignment horizontal="justify" vertical="center" wrapText="1"/>
    </xf>
    <xf numFmtId="4" fontId="25" fillId="2" borderId="29" xfId="1" applyNumberFormat="1" applyFont="1" applyFill="1" applyBorder="1"/>
    <xf numFmtId="4" fontId="22" fillId="2" borderId="28" xfId="1" applyNumberFormat="1" applyFont="1" applyFill="1" applyBorder="1"/>
    <xf numFmtId="4" fontId="22" fillId="2" borderId="23" xfId="1" applyNumberFormat="1" applyFont="1" applyFill="1" applyBorder="1"/>
    <xf numFmtId="0" fontId="28" fillId="0" borderId="20" xfId="1" applyFont="1" applyBorder="1" applyAlignment="1">
      <alignment horizontal="justify" vertical="center" wrapText="1"/>
    </xf>
    <xf numFmtId="4" fontId="22" fillId="2" borderId="25" xfId="1" applyNumberFormat="1" applyFont="1" applyFill="1" applyBorder="1"/>
    <xf numFmtId="0" fontId="28" fillId="0" borderId="24" xfId="1" applyFont="1" applyBorder="1" applyAlignment="1">
      <alignment horizontal="justify" vertical="center" wrapText="1"/>
    </xf>
    <xf numFmtId="4" fontId="22" fillId="2" borderId="36" xfId="1" applyNumberFormat="1" applyFont="1" applyFill="1" applyBorder="1"/>
    <xf numFmtId="4" fontId="22" fillId="2" borderId="0" xfId="1" applyNumberFormat="1" applyFont="1" applyFill="1"/>
    <xf numFmtId="0" fontId="27" fillId="0" borderId="1" xfId="1" applyFont="1" applyBorder="1" applyAlignment="1">
      <alignment horizontal="justify" vertical="center" wrapText="1"/>
    </xf>
    <xf numFmtId="4" fontId="25" fillId="2" borderId="1" xfId="1" applyNumberFormat="1" applyFont="1" applyFill="1" applyBorder="1"/>
    <xf numFmtId="0" fontId="22" fillId="0" borderId="1" xfId="1" applyFont="1" applyBorder="1"/>
    <xf numFmtId="4" fontId="22" fillId="2" borderId="1" xfId="1" applyNumberFormat="1" applyFont="1" applyFill="1" applyBorder="1"/>
    <xf numFmtId="0" fontId="25" fillId="0" borderId="1" xfId="1" applyFont="1" applyBorder="1" applyAlignment="1">
      <alignment vertical="center"/>
    </xf>
    <xf numFmtId="4" fontId="26" fillId="0" borderId="1" xfId="1" applyNumberFormat="1" applyFont="1" applyBorder="1"/>
    <xf numFmtId="0" fontId="27" fillId="0" borderId="37" xfId="1" applyFont="1" applyBorder="1" applyAlignment="1">
      <alignment vertical="center"/>
    </xf>
    <xf numFmtId="4" fontId="22" fillId="0" borderId="38" xfId="1" applyNumberFormat="1" applyFont="1" applyBorder="1"/>
    <xf numFmtId="0" fontId="8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23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29" fillId="0" borderId="0" xfId="1" applyFont="1"/>
    <xf numFmtId="4" fontId="29" fillId="0" borderId="0" xfId="1" applyNumberFormat="1" applyFont="1"/>
    <xf numFmtId="4" fontId="1" fillId="0" borderId="0" xfId="1" applyNumberFormat="1" applyFont="1"/>
    <xf numFmtId="0" fontId="1" fillId="0" borderId="0" xfId="1" applyFont="1"/>
    <xf numFmtId="0" fontId="16" fillId="0" borderId="0" xfId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5"/>
  <sheetViews>
    <sheetView tabSelected="1" view="pageBreakPreview" topLeftCell="A182" zoomScale="110" zoomScaleNormal="90" zoomScaleSheetLayoutView="110" workbookViewId="0">
      <selection activeCell="B97" sqref="B97"/>
    </sheetView>
  </sheetViews>
  <sheetFormatPr defaultRowHeight="15" x14ac:dyDescent="0.25"/>
  <cols>
    <col min="1" max="1" width="59.85546875" style="1" customWidth="1"/>
    <col min="2" max="2" width="18.140625" style="2" customWidth="1"/>
    <col min="3" max="3" width="19" style="1" customWidth="1"/>
    <col min="4" max="4" width="18.85546875" style="1" customWidth="1"/>
    <col min="5" max="16384" width="9.140625" style="1"/>
  </cols>
  <sheetData>
    <row r="1" spans="1:3" x14ac:dyDescent="0.25">
      <c r="A1" s="220" t="s">
        <v>0</v>
      </c>
      <c r="B1" s="217"/>
      <c r="C1" s="216"/>
    </row>
    <row r="2" spans="1:3" x14ac:dyDescent="0.25">
      <c r="A2" s="220" t="s">
        <v>1</v>
      </c>
      <c r="B2" s="217"/>
      <c r="C2" s="216"/>
    </row>
    <row r="3" spans="1:3" x14ac:dyDescent="0.25">
      <c r="A3" s="220" t="s">
        <v>65</v>
      </c>
      <c r="B3" s="217"/>
      <c r="C3" s="216"/>
    </row>
    <row r="5" spans="1:3" ht="18" x14ac:dyDescent="0.25">
      <c r="A5" s="213" t="s">
        <v>2</v>
      </c>
      <c r="B5" s="213"/>
      <c r="C5" s="213"/>
    </row>
    <row r="6" spans="1:3" ht="15.75" x14ac:dyDescent="0.25">
      <c r="A6" s="212" t="s">
        <v>103</v>
      </c>
      <c r="B6" s="212"/>
      <c r="C6" s="212"/>
    </row>
    <row r="7" spans="1:3" x14ac:dyDescent="0.25">
      <c r="A7" s="9"/>
      <c r="B7" s="40"/>
      <c r="C7" s="9"/>
    </row>
    <row r="8" spans="1:3" ht="31.5" x14ac:dyDescent="0.25">
      <c r="A8" s="85" t="s">
        <v>3</v>
      </c>
      <c r="B8" s="86" t="s">
        <v>4</v>
      </c>
      <c r="C8" s="87" t="s">
        <v>5</v>
      </c>
    </row>
    <row r="9" spans="1:3" x14ac:dyDescent="0.25">
      <c r="A9" s="42">
        <v>1</v>
      </c>
      <c r="B9" s="42">
        <v>2</v>
      </c>
      <c r="C9" s="42">
        <v>3</v>
      </c>
    </row>
    <row r="10" spans="1:3" ht="15.75" x14ac:dyDescent="0.25">
      <c r="A10" s="88" t="s">
        <v>6</v>
      </c>
      <c r="B10" s="89">
        <f>B11+B15+B52+B56+B58+B68+B79+B82</f>
        <v>14956463.810000001</v>
      </c>
      <c r="C10" s="43"/>
    </row>
    <row r="11" spans="1:3" x14ac:dyDescent="0.25">
      <c r="A11" s="44" t="s">
        <v>7</v>
      </c>
      <c r="B11" s="90">
        <f>B12+B13+B14</f>
        <v>6739118.46</v>
      </c>
      <c r="C11" s="43"/>
    </row>
    <row r="12" spans="1:3" x14ac:dyDescent="0.25">
      <c r="A12" s="91" t="s">
        <v>96</v>
      </c>
      <c r="B12" s="92">
        <f>4652932+35239+172761+19502+482+3630.3+1705.94+249220+448272</f>
        <v>5583744.2400000002</v>
      </c>
      <c r="C12" s="43"/>
    </row>
    <row r="13" spans="1:3" x14ac:dyDescent="0.25">
      <c r="A13" s="91" t="s">
        <v>97</v>
      </c>
      <c r="B13" s="92">
        <f>738565+149711.45+114288.77+13401+15300</f>
        <v>1031266.22</v>
      </c>
      <c r="C13" s="43"/>
    </row>
    <row r="14" spans="1:3" x14ac:dyDescent="0.25">
      <c r="A14" s="91" t="s">
        <v>98</v>
      </c>
      <c r="B14" s="92">
        <f>1972+122136</f>
        <v>124108</v>
      </c>
      <c r="C14" s="43"/>
    </row>
    <row r="15" spans="1:3" x14ac:dyDescent="0.25">
      <c r="A15" s="44" t="s">
        <v>8</v>
      </c>
      <c r="B15" s="90">
        <f>B16+B27+B28+B30+B34+B38+B41+B42+B43+B44+B45+B46+B47+B49</f>
        <v>371473.29000000004</v>
      </c>
      <c r="C15" s="43"/>
    </row>
    <row r="16" spans="1:3" x14ac:dyDescent="0.25">
      <c r="A16" s="91" t="s">
        <v>9</v>
      </c>
      <c r="B16" s="92">
        <f>B17+B18+B19+B20+B21+B22+B23+B24+B25+B26</f>
        <v>226033.84999999998</v>
      </c>
      <c r="C16" s="43"/>
    </row>
    <row r="17" spans="1:3" x14ac:dyDescent="0.25">
      <c r="A17" s="93" t="s">
        <v>10</v>
      </c>
      <c r="B17" s="92">
        <f>0</f>
        <v>0</v>
      </c>
      <c r="C17" s="43"/>
    </row>
    <row r="18" spans="1:3" x14ac:dyDescent="0.25">
      <c r="A18" s="93" t="s">
        <v>11</v>
      </c>
      <c r="B18" s="92">
        <f>0+1754.09</f>
        <v>1754.09</v>
      </c>
      <c r="C18" s="43"/>
    </row>
    <row r="19" spans="1:3" x14ac:dyDescent="0.25">
      <c r="A19" s="93" t="s">
        <v>12</v>
      </c>
      <c r="B19" s="92">
        <f>80483.59+43573.26</f>
        <v>124056.85</v>
      </c>
      <c r="C19" s="43"/>
    </row>
    <row r="20" spans="1:3" x14ac:dyDescent="0.25">
      <c r="A20" s="93" t="s">
        <v>13</v>
      </c>
      <c r="B20" s="92">
        <f>18177.27+12660.13</f>
        <v>30837.4</v>
      </c>
      <c r="C20" s="43"/>
    </row>
    <row r="21" spans="1:3" x14ac:dyDescent="0.25">
      <c r="A21" s="93" t="s">
        <v>14</v>
      </c>
      <c r="B21" s="92">
        <f>25029.64</f>
        <v>25029.64</v>
      </c>
      <c r="C21" s="43"/>
    </row>
    <row r="22" spans="1:3" x14ac:dyDescent="0.25">
      <c r="A22" s="93" t="s">
        <v>15</v>
      </c>
      <c r="B22" s="92">
        <f>2980.95</f>
        <v>2980.95</v>
      </c>
      <c r="C22" s="43"/>
    </row>
    <row r="23" spans="1:3" x14ac:dyDescent="0.25">
      <c r="A23" s="93" t="s">
        <v>16</v>
      </c>
      <c r="B23" s="92">
        <f>556.72+5101.11</f>
        <v>5657.83</v>
      </c>
      <c r="C23" s="43"/>
    </row>
    <row r="24" spans="1:3" x14ac:dyDescent="0.25">
      <c r="A24" s="93" t="s">
        <v>17</v>
      </c>
      <c r="B24" s="92">
        <f>6365.02+121.17</f>
        <v>6486.1900000000005</v>
      </c>
      <c r="C24" s="43"/>
    </row>
    <row r="25" spans="1:3" x14ac:dyDescent="0.25">
      <c r="A25" s="93" t="s">
        <v>18</v>
      </c>
      <c r="B25" s="92">
        <f>9520</f>
        <v>9520</v>
      </c>
      <c r="C25" s="43"/>
    </row>
    <row r="26" spans="1:3" ht="25.5" x14ac:dyDescent="0.25">
      <c r="A26" s="94" t="s">
        <v>19</v>
      </c>
      <c r="B26" s="92">
        <f>13886.81+5824.09</f>
        <v>19710.900000000001</v>
      </c>
      <c r="C26" s="43"/>
    </row>
    <row r="27" spans="1:3" x14ac:dyDescent="0.25">
      <c r="A27" s="91" t="s">
        <v>20</v>
      </c>
      <c r="B27" s="92">
        <f>0</f>
        <v>0</v>
      </c>
      <c r="C27" s="43"/>
    </row>
    <row r="28" spans="1:3" x14ac:dyDescent="0.25">
      <c r="A28" s="91" t="s">
        <v>21</v>
      </c>
      <c r="B28" s="92">
        <f>B29</f>
        <v>31642.26</v>
      </c>
      <c r="C28" s="43"/>
    </row>
    <row r="29" spans="1:3" x14ac:dyDescent="0.25">
      <c r="A29" s="93" t="s">
        <v>22</v>
      </c>
      <c r="B29" s="92">
        <f>31642.26</f>
        <v>31642.26</v>
      </c>
      <c r="C29" s="43"/>
    </row>
    <row r="30" spans="1:3" x14ac:dyDescent="0.25">
      <c r="A30" s="91" t="s">
        <v>23</v>
      </c>
      <c r="B30" s="92">
        <f>B32+B31+B33</f>
        <v>16262.44</v>
      </c>
      <c r="C30" s="43"/>
    </row>
    <row r="31" spans="1:3" x14ac:dyDescent="0.25">
      <c r="A31" s="93" t="s">
        <v>24</v>
      </c>
      <c r="B31" s="92">
        <f>0+16262.44</f>
        <v>16262.44</v>
      </c>
      <c r="C31" s="43"/>
    </row>
    <row r="32" spans="1:3" x14ac:dyDescent="0.25">
      <c r="A32" s="93" t="s">
        <v>25</v>
      </c>
      <c r="B32" s="95">
        <f>0</f>
        <v>0</v>
      </c>
      <c r="C32" s="43"/>
    </row>
    <row r="33" spans="1:3" x14ac:dyDescent="0.25">
      <c r="A33" s="93" t="s">
        <v>26</v>
      </c>
      <c r="B33" s="92">
        <f>0</f>
        <v>0</v>
      </c>
      <c r="C33" s="43"/>
    </row>
    <row r="34" spans="1:3" x14ac:dyDescent="0.25">
      <c r="A34" s="91" t="s">
        <v>27</v>
      </c>
      <c r="B34" s="92">
        <f>B35+B36+B37</f>
        <v>279.64999999999998</v>
      </c>
      <c r="C34" s="43"/>
    </row>
    <row r="35" spans="1:3" x14ac:dyDescent="0.25">
      <c r="A35" s="93" t="s">
        <v>28</v>
      </c>
      <c r="B35" s="92">
        <v>0</v>
      </c>
      <c r="C35" s="43"/>
    </row>
    <row r="36" spans="1:3" x14ac:dyDescent="0.25">
      <c r="A36" s="93" t="s">
        <v>29</v>
      </c>
      <c r="B36" s="92">
        <f>0</f>
        <v>0</v>
      </c>
      <c r="C36" s="43"/>
    </row>
    <row r="37" spans="1:3" x14ac:dyDescent="0.25">
      <c r="A37" s="93" t="s">
        <v>30</v>
      </c>
      <c r="B37" s="92">
        <f>0+279.65</f>
        <v>279.64999999999998</v>
      </c>
      <c r="C37" s="43"/>
    </row>
    <row r="38" spans="1:3" x14ac:dyDescent="0.25">
      <c r="A38" s="91" t="s">
        <v>31</v>
      </c>
      <c r="B38" s="92">
        <f>B39+B40</f>
        <v>33563.15</v>
      </c>
      <c r="C38" s="43"/>
    </row>
    <row r="39" spans="1:3" x14ac:dyDescent="0.25">
      <c r="A39" s="93" t="s">
        <v>32</v>
      </c>
      <c r="B39" s="92">
        <f>4712.95+56.18</f>
        <v>4769.13</v>
      </c>
      <c r="C39" s="43"/>
    </row>
    <row r="40" spans="1:3" x14ac:dyDescent="0.25">
      <c r="A40" s="93" t="s">
        <v>33</v>
      </c>
      <c r="B40" s="92">
        <f>28794.02</f>
        <v>28794.02</v>
      </c>
      <c r="C40" s="43"/>
    </row>
    <row r="41" spans="1:3" x14ac:dyDescent="0.25">
      <c r="A41" s="91" t="s">
        <v>34</v>
      </c>
      <c r="B41" s="92">
        <f>0</f>
        <v>0</v>
      </c>
      <c r="C41" s="43"/>
    </row>
    <row r="42" spans="1:3" x14ac:dyDescent="0.25">
      <c r="A42" s="91" t="s">
        <v>35</v>
      </c>
      <c r="B42" s="92">
        <f>0</f>
        <v>0</v>
      </c>
      <c r="C42" s="43"/>
    </row>
    <row r="43" spans="1:3" x14ac:dyDescent="0.25">
      <c r="A43" s="91" t="s">
        <v>36</v>
      </c>
      <c r="B43" s="92">
        <f>0</f>
        <v>0</v>
      </c>
      <c r="C43" s="43"/>
    </row>
    <row r="44" spans="1:3" x14ac:dyDescent="0.25">
      <c r="A44" s="91" t="s">
        <v>37</v>
      </c>
      <c r="B44" s="92">
        <f>952</f>
        <v>952</v>
      </c>
      <c r="C44" s="43"/>
    </row>
    <row r="45" spans="1:3" x14ac:dyDescent="0.25">
      <c r="A45" s="96" t="s">
        <v>71</v>
      </c>
      <c r="B45" s="92">
        <f>0</f>
        <v>0</v>
      </c>
      <c r="C45" s="43"/>
    </row>
    <row r="46" spans="1:3" x14ac:dyDescent="0.25">
      <c r="A46" s="91" t="s">
        <v>38</v>
      </c>
      <c r="B46" s="92">
        <f>300</f>
        <v>300</v>
      </c>
      <c r="C46" s="43"/>
    </row>
    <row r="47" spans="1:3" x14ac:dyDescent="0.25">
      <c r="A47" s="91" t="s">
        <v>39</v>
      </c>
      <c r="B47" s="92">
        <f>B48+B50+B51</f>
        <v>62439.94</v>
      </c>
      <c r="C47" s="43"/>
    </row>
    <row r="48" spans="1:3" x14ac:dyDescent="0.25">
      <c r="A48" s="93" t="s">
        <v>66</v>
      </c>
      <c r="B48" s="92">
        <v>0</v>
      </c>
      <c r="C48" s="43"/>
    </row>
    <row r="49" spans="1:3" x14ac:dyDescent="0.25">
      <c r="A49" s="93" t="s">
        <v>80</v>
      </c>
      <c r="B49" s="92">
        <f>0</f>
        <v>0</v>
      </c>
      <c r="C49" s="43"/>
    </row>
    <row r="50" spans="1:3" ht="14.25" customHeight="1" x14ac:dyDescent="0.25">
      <c r="A50" s="93" t="s">
        <v>68</v>
      </c>
      <c r="B50" s="92">
        <f>0</f>
        <v>0</v>
      </c>
      <c r="C50" s="43"/>
    </row>
    <row r="51" spans="1:3" x14ac:dyDescent="0.25">
      <c r="A51" s="93" t="s">
        <v>69</v>
      </c>
      <c r="B51" s="92">
        <f>0+62439.94</f>
        <v>62439.94</v>
      </c>
      <c r="C51" s="43"/>
    </row>
    <row r="52" spans="1:3" ht="30" x14ac:dyDescent="0.25">
      <c r="A52" s="97" t="s">
        <v>40</v>
      </c>
      <c r="B52" s="92">
        <f>B53</f>
        <v>0</v>
      </c>
      <c r="C52" s="43"/>
    </row>
    <row r="53" spans="1:3" x14ac:dyDescent="0.25">
      <c r="A53" s="91" t="s">
        <v>41</v>
      </c>
      <c r="B53" s="92">
        <f>B54+B55</f>
        <v>0</v>
      </c>
      <c r="C53" s="43"/>
    </row>
    <row r="54" spans="1:3" ht="25.5" x14ac:dyDescent="0.25">
      <c r="A54" s="45" t="s">
        <v>42</v>
      </c>
      <c r="B54" s="92"/>
      <c r="C54" s="43"/>
    </row>
    <row r="55" spans="1:3" ht="25.5" x14ac:dyDescent="0.25">
      <c r="A55" s="45" t="s">
        <v>43</v>
      </c>
      <c r="B55" s="92"/>
      <c r="C55" s="43"/>
    </row>
    <row r="56" spans="1:3" x14ac:dyDescent="0.25">
      <c r="A56" s="44" t="s">
        <v>44</v>
      </c>
      <c r="B56" s="98">
        <f>B57</f>
        <v>0</v>
      </c>
      <c r="C56" s="43"/>
    </row>
    <row r="57" spans="1:3" ht="25.5" x14ac:dyDescent="0.25">
      <c r="A57" s="99" t="s">
        <v>45</v>
      </c>
      <c r="B57" s="92">
        <f>0</f>
        <v>0</v>
      </c>
      <c r="C57" s="43"/>
    </row>
    <row r="58" spans="1:3" ht="39" customHeight="1" x14ac:dyDescent="0.25">
      <c r="A58" s="99" t="s">
        <v>46</v>
      </c>
      <c r="B58" s="92"/>
      <c r="C58" s="43"/>
    </row>
    <row r="59" spans="1:3" x14ac:dyDescent="0.25">
      <c r="A59" s="93" t="s">
        <v>47</v>
      </c>
      <c r="B59" s="92"/>
      <c r="C59" s="43"/>
    </row>
    <row r="60" spans="1:3" x14ac:dyDescent="0.25">
      <c r="A60" s="93" t="s">
        <v>48</v>
      </c>
      <c r="B60" s="92"/>
      <c r="C60" s="43"/>
    </row>
    <row r="61" spans="1:3" x14ac:dyDescent="0.25">
      <c r="A61" s="93" t="s">
        <v>49</v>
      </c>
      <c r="B61" s="92"/>
      <c r="C61" s="43"/>
    </row>
    <row r="62" spans="1:3" ht="29.25" customHeight="1" x14ac:dyDescent="0.25">
      <c r="A62" s="45" t="s">
        <v>50</v>
      </c>
      <c r="B62" s="92"/>
      <c r="C62" s="43"/>
    </row>
    <row r="63" spans="1:3" x14ac:dyDescent="0.25">
      <c r="A63" s="93" t="s">
        <v>51</v>
      </c>
      <c r="B63" s="92"/>
      <c r="C63" s="43"/>
    </row>
    <row r="64" spans="1:3" x14ac:dyDescent="0.25">
      <c r="A64" s="93" t="s">
        <v>52</v>
      </c>
      <c r="B64" s="92"/>
      <c r="C64" s="43"/>
    </row>
    <row r="65" spans="1:4" x14ac:dyDescent="0.25">
      <c r="A65" s="93" t="s">
        <v>58</v>
      </c>
      <c r="B65" s="92"/>
      <c r="C65" s="43"/>
    </row>
    <row r="66" spans="1:4" ht="25.5" x14ac:dyDescent="0.25">
      <c r="A66" s="45" t="s">
        <v>53</v>
      </c>
      <c r="B66" s="92"/>
      <c r="C66" s="43"/>
    </row>
    <row r="67" spans="1:4" ht="33.75" customHeight="1" x14ac:dyDescent="0.25">
      <c r="A67" s="45" t="s">
        <v>59</v>
      </c>
      <c r="B67" s="92"/>
      <c r="C67" s="43"/>
    </row>
    <row r="68" spans="1:4" ht="25.5" x14ac:dyDescent="0.25">
      <c r="A68" s="46" t="s">
        <v>60</v>
      </c>
      <c r="B68" s="100">
        <f>B70+C70</f>
        <v>6370941.21</v>
      </c>
      <c r="C68" s="101"/>
      <c r="D68" s="2"/>
    </row>
    <row r="69" spans="1:4" x14ac:dyDescent="0.25">
      <c r="A69" s="46"/>
      <c r="B69" s="100" t="s">
        <v>76</v>
      </c>
      <c r="C69" s="102" t="s">
        <v>77</v>
      </c>
      <c r="D69" s="2"/>
    </row>
    <row r="70" spans="1:4" x14ac:dyDescent="0.25">
      <c r="A70" s="46"/>
      <c r="B70" s="100">
        <f>B71+B72+B74+B75+B76+B77+B78+B73</f>
        <v>4773920.87</v>
      </c>
      <c r="C70" s="100">
        <f>C71+C72+C74+C75+C76+C77+C78+C73</f>
        <v>1597020.34</v>
      </c>
      <c r="D70" s="2"/>
    </row>
    <row r="71" spans="1:4" ht="15" customHeight="1" x14ac:dyDescent="0.25">
      <c r="A71" s="45" t="s">
        <v>104</v>
      </c>
      <c r="B71" s="103">
        <v>92582</v>
      </c>
      <c r="C71" s="103"/>
      <c r="D71" s="2"/>
    </row>
    <row r="72" spans="1:4" ht="24" customHeight="1" x14ac:dyDescent="0.25">
      <c r="A72" s="45" t="s">
        <v>61</v>
      </c>
      <c r="B72" s="103">
        <v>1746813.8</v>
      </c>
      <c r="C72" s="103">
        <v>1527476.72</v>
      </c>
    </row>
    <row r="73" spans="1:4" ht="24" customHeight="1" x14ac:dyDescent="0.25">
      <c r="A73" s="45" t="s">
        <v>78</v>
      </c>
      <c r="B73" s="103">
        <v>10696</v>
      </c>
      <c r="C73" s="103">
        <v>42000</v>
      </c>
    </row>
    <row r="74" spans="1:4" ht="15" customHeight="1" x14ac:dyDescent="0.25">
      <c r="A74" s="45" t="s">
        <v>62</v>
      </c>
      <c r="B74" s="103">
        <v>0</v>
      </c>
      <c r="C74" s="103"/>
    </row>
    <row r="75" spans="1:4" ht="25.5" x14ac:dyDescent="0.25">
      <c r="A75" s="45" t="s">
        <v>63</v>
      </c>
      <c r="B75" s="103">
        <v>2955047.06</v>
      </c>
      <c r="C75" s="103"/>
    </row>
    <row r="76" spans="1:4" x14ac:dyDescent="0.25">
      <c r="A76" s="45" t="s">
        <v>75</v>
      </c>
      <c r="B76" s="103"/>
      <c r="C76" s="103"/>
    </row>
    <row r="77" spans="1:4" x14ac:dyDescent="0.25">
      <c r="A77" s="45" t="s">
        <v>64</v>
      </c>
      <c r="B77" s="103">
        <v>-31217.99</v>
      </c>
      <c r="C77" s="103"/>
    </row>
    <row r="78" spans="1:4" ht="25.5" x14ac:dyDescent="0.25">
      <c r="A78" s="45" t="s">
        <v>70</v>
      </c>
      <c r="B78" s="103"/>
      <c r="C78" s="103">
        <v>27543.62</v>
      </c>
    </row>
    <row r="79" spans="1:4" x14ac:dyDescent="0.25">
      <c r="A79" s="44" t="s">
        <v>54</v>
      </c>
      <c r="B79" s="104">
        <f>B80</f>
        <v>629155</v>
      </c>
      <c r="C79" s="105"/>
    </row>
    <row r="80" spans="1:4" x14ac:dyDescent="0.25">
      <c r="A80" s="91" t="s">
        <v>55</v>
      </c>
      <c r="B80" s="103">
        <f>B81</f>
        <v>629155</v>
      </c>
      <c r="C80" s="105"/>
    </row>
    <row r="81" spans="1:3" x14ac:dyDescent="0.25">
      <c r="A81" s="91" t="s">
        <v>56</v>
      </c>
      <c r="B81" s="103">
        <f>60933+565922+2300</f>
        <v>629155</v>
      </c>
      <c r="C81" s="105"/>
    </row>
    <row r="82" spans="1:3" x14ac:dyDescent="0.25">
      <c r="A82" s="44" t="s">
        <v>67</v>
      </c>
      <c r="B82" s="100">
        <f>B83</f>
        <v>845775.85</v>
      </c>
      <c r="C82" s="105"/>
    </row>
    <row r="83" spans="1:3" x14ac:dyDescent="0.25">
      <c r="A83" s="93" t="s">
        <v>57</v>
      </c>
      <c r="B83" s="103">
        <f>845775.85</f>
        <v>845775.85</v>
      </c>
      <c r="C83" s="105"/>
    </row>
    <row r="84" spans="1:3" x14ac:dyDescent="0.25">
      <c r="A84" s="44" t="s">
        <v>79</v>
      </c>
      <c r="B84" s="100">
        <f>B86+B85+B87</f>
        <v>199917.62</v>
      </c>
      <c r="C84" s="105"/>
    </row>
    <row r="85" spans="1:3" x14ac:dyDescent="0.25">
      <c r="A85" s="93" t="s">
        <v>72</v>
      </c>
      <c r="B85" s="103">
        <f>167348.51+32569.11</f>
        <v>199917.62</v>
      </c>
      <c r="C85" s="105"/>
    </row>
    <row r="86" spans="1:3" x14ac:dyDescent="0.25">
      <c r="A86" s="93" t="s">
        <v>73</v>
      </c>
      <c r="B86" s="106">
        <f>0</f>
        <v>0</v>
      </c>
      <c r="C86" s="107"/>
    </row>
    <row r="87" spans="1:3" x14ac:dyDescent="0.25">
      <c r="A87" s="93" t="s">
        <v>74</v>
      </c>
      <c r="B87" s="106">
        <f>0</f>
        <v>0</v>
      </c>
      <c r="C87" s="107"/>
    </row>
    <row r="89" spans="1:3" ht="16.5" x14ac:dyDescent="0.3">
      <c r="A89" s="143" t="s">
        <v>0</v>
      </c>
      <c r="B89" s="144"/>
      <c r="C89" s="143"/>
    </row>
    <row r="90" spans="1:3" ht="16.5" x14ac:dyDescent="0.3">
      <c r="A90" s="143" t="s">
        <v>1</v>
      </c>
      <c r="B90" s="144"/>
      <c r="C90" s="143"/>
    </row>
    <row r="91" spans="1:3" ht="16.5" x14ac:dyDescent="0.3">
      <c r="A91" s="143" t="s">
        <v>81</v>
      </c>
      <c r="B91" s="144"/>
      <c r="C91" s="143"/>
    </row>
    <row r="92" spans="1:3" ht="16.5" x14ac:dyDescent="0.3">
      <c r="A92" s="143" t="s">
        <v>82</v>
      </c>
      <c r="B92" s="144"/>
      <c r="C92" s="143"/>
    </row>
    <row r="93" spans="1:3" ht="16.5" x14ac:dyDescent="0.3">
      <c r="A93" s="145"/>
      <c r="B93" s="146"/>
      <c r="C93" s="145"/>
    </row>
    <row r="94" spans="1:3" ht="21" x14ac:dyDescent="0.4">
      <c r="A94" s="214" t="s">
        <v>2</v>
      </c>
      <c r="B94" s="214"/>
      <c r="C94" s="214"/>
    </row>
    <row r="95" spans="1:3" ht="18" x14ac:dyDescent="0.35">
      <c r="A95" s="215" t="s">
        <v>103</v>
      </c>
      <c r="B95" s="215"/>
      <c r="C95" s="215"/>
    </row>
    <row r="96" spans="1:3" ht="17.25" thickBot="1" x14ac:dyDescent="0.35">
      <c r="A96" s="147"/>
      <c r="B96" s="144"/>
      <c r="C96" s="143"/>
    </row>
    <row r="97" spans="1:3" ht="37.5" thickTop="1" thickBot="1" x14ac:dyDescent="0.4">
      <c r="A97" s="148" t="s">
        <v>3</v>
      </c>
      <c r="B97" s="149" t="s">
        <v>4</v>
      </c>
      <c r="C97" s="149" t="s">
        <v>83</v>
      </c>
    </row>
    <row r="98" spans="1:3" ht="18" thickTop="1" thickBot="1" x14ac:dyDescent="0.35">
      <c r="A98" s="150">
        <v>1</v>
      </c>
      <c r="B98" s="151">
        <v>2</v>
      </c>
      <c r="C98" s="152">
        <v>3</v>
      </c>
    </row>
    <row r="99" spans="1:3" ht="18.75" thickBot="1" x14ac:dyDescent="0.4">
      <c r="A99" s="153" t="s">
        <v>6</v>
      </c>
      <c r="B99" s="154">
        <f>B100+B104+B139+B144+B154+B159</f>
        <v>1813238.7999999998</v>
      </c>
      <c r="C99" s="155"/>
    </row>
    <row r="100" spans="1:3" ht="18" thickBot="1" x14ac:dyDescent="0.35">
      <c r="A100" s="156" t="s">
        <v>7</v>
      </c>
      <c r="B100" s="157">
        <f>B101+B102+B103</f>
        <v>1659631.3399999999</v>
      </c>
      <c r="C100" s="158"/>
    </row>
    <row r="101" spans="1:3" ht="16.5" x14ac:dyDescent="0.3">
      <c r="A101" s="159" t="s">
        <v>100</v>
      </c>
      <c r="B101" s="160">
        <v>1337720.43</v>
      </c>
      <c r="C101" s="161"/>
    </row>
    <row r="102" spans="1:3" ht="16.5" x14ac:dyDescent="0.3">
      <c r="A102" s="162" t="s">
        <v>101</v>
      </c>
      <c r="B102" s="163">
        <v>291482.90999999997</v>
      </c>
      <c r="C102" s="164"/>
    </row>
    <row r="103" spans="1:3" ht="17.25" thickBot="1" x14ac:dyDescent="0.35">
      <c r="A103" s="165" t="s">
        <v>102</v>
      </c>
      <c r="B103" s="166">
        <v>30428</v>
      </c>
      <c r="C103" s="167"/>
    </row>
    <row r="104" spans="1:3" ht="18" thickBot="1" x14ac:dyDescent="0.35">
      <c r="A104" s="156" t="s">
        <v>8</v>
      </c>
      <c r="B104" s="157">
        <f>B105+B116+B117+B119+B123+B127+B130+B131+B132+B133+B134+B135</f>
        <v>119541.46</v>
      </c>
      <c r="C104" s="168"/>
    </row>
    <row r="105" spans="1:3" ht="17.25" thickBot="1" x14ac:dyDescent="0.35">
      <c r="A105" s="165" t="s">
        <v>9</v>
      </c>
      <c r="B105" s="144">
        <f>B106+B107+B108+B109+B110+B111+B112+B113+B114+B115</f>
        <v>95474.62000000001</v>
      </c>
      <c r="C105" s="168"/>
    </row>
    <row r="106" spans="1:3" ht="16.5" x14ac:dyDescent="0.3">
      <c r="A106" s="169" t="s">
        <v>10</v>
      </c>
      <c r="B106" s="160"/>
      <c r="C106" s="170"/>
    </row>
    <row r="107" spans="1:3" ht="16.5" x14ac:dyDescent="0.3">
      <c r="A107" s="171" t="s">
        <v>11</v>
      </c>
      <c r="B107" s="172">
        <v>1867.9</v>
      </c>
      <c r="C107" s="164"/>
    </row>
    <row r="108" spans="1:3" ht="16.5" x14ac:dyDescent="0.3">
      <c r="A108" s="173" t="s">
        <v>12</v>
      </c>
      <c r="B108" s="172">
        <v>63874.29</v>
      </c>
      <c r="C108" s="164"/>
    </row>
    <row r="109" spans="1:3" ht="16.5" x14ac:dyDescent="0.3">
      <c r="A109" s="173" t="s">
        <v>13</v>
      </c>
      <c r="B109" s="172">
        <v>17526.189999999999</v>
      </c>
      <c r="C109" s="164"/>
    </row>
    <row r="110" spans="1:3" ht="16.5" x14ac:dyDescent="0.3">
      <c r="A110" s="169" t="s">
        <v>14</v>
      </c>
      <c r="B110" s="172"/>
      <c r="C110" s="164"/>
    </row>
    <row r="111" spans="1:3" ht="16.5" x14ac:dyDescent="0.3">
      <c r="A111" s="173" t="s">
        <v>15</v>
      </c>
      <c r="B111" s="172"/>
      <c r="C111" s="164"/>
    </row>
    <row r="112" spans="1:3" ht="16.5" x14ac:dyDescent="0.3">
      <c r="A112" s="169" t="s">
        <v>16</v>
      </c>
      <c r="B112" s="172"/>
      <c r="C112" s="164"/>
    </row>
    <row r="113" spans="1:3" ht="16.5" x14ac:dyDescent="0.3">
      <c r="A113" s="171" t="s">
        <v>17</v>
      </c>
      <c r="B113" s="172">
        <v>378.58</v>
      </c>
      <c r="C113" s="164"/>
    </row>
    <row r="114" spans="1:3" ht="16.5" x14ac:dyDescent="0.3">
      <c r="A114" s="171" t="s">
        <v>18</v>
      </c>
      <c r="B114" s="172">
        <v>5878.88</v>
      </c>
      <c r="C114" s="164"/>
    </row>
    <row r="115" spans="1:3" ht="30.75" thickBot="1" x14ac:dyDescent="0.35">
      <c r="A115" s="174" t="s">
        <v>19</v>
      </c>
      <c r="B115" s="175">
        <v>5948.78</v>
      </c>
      <c r="C115" s="167"/>
    </row>
    <row r="116" spans="1:3" ht="17.25" thickBot="1" x14ac:dyDescent="0.35">
      <c r="A116" s="176" t="s">
        <v>20</v>
      </c>
      <c r="B116" s="177">
        <v>0</v>
      </c>
      <c r="C116" s="158"/>
    </row>
    <row r="117" spans="1:3" ht="17.25" thickBot="1" x14ac:dyDescent="0.35">
      <c r="A117" s="165" t="s">
        <v>21</v>
      </c>
      <c r="B117" s="178">
        <f>B118</f>
        <v>10498.31</v>
      </c>
      <c r="C117" s="179"/>
    </row>
    <row r="118" spans="1:3" ht="17.25" thickBot="1" x14ac:dyDescent="0.35">
      <c r="A118" s="180" t="s">
        <v>22</v>
      </c>
      <c r="B118" s="144">
        <v>10498.31</v>
      </c>
      <c r="C118" s="168"/>
    </row>
    <row r="119" spans="1:3" ht="17.25" thickBot="1" x14ac:dyDescent="0.35">
      <c r="A119" s="165" t="s">
        <v>23</v>
      </c>
      <c r="B119" s="178">
        <f>B120+B121+B122</f>
        <v>9297.9699999999993</v>
      </c>
      <c r="C119" s="168"/>
    </row>
    <row r="120" spans="1:3" ht="16.5" x14ac:dyDescent="0.3">
      <c r="A120" s="181" t="s">
        <v>24</v>
      </c>
      <c r="B120" s="182">
        <v>9275.4699999999993</v>
      </c>
      <c r="C120" s="170"/>
    </row>
    <row r="121" spans="1:3" ht="16.5" x14ac:dyDescent="0.3">
      <c r="A121" s="169" t="s">
        <v>25</v>
      </c>
      <c r="B121" s="172">
        <v>22.5</v>
      </c>
      <c r="C121" s="164"/>
    </row>
    <row r="122" spans="1:3" ht="17.25" thickBot="1" x14ac:dyDescent="0.35">
      <c r="A122" s="183" t="s">
        <v>26</v>
      </c>
      <c r="B122" s="175"/>
      <c r="C122" s="167"/>
    </row>
    <row r="123" spans="1:3" ht="17.25" thickBot="1" x14ac:dyDescent="0.35">
      <c r="A123" s="176" t="s">
        <v>27</v>
      </c>
      <c r="B123" s="178">
        <f>B124+B125+B126</f>
        <v>0</v>
      </c>
      <c r="C123" s="168"/>
    </row>
    <row r="124" spans="1:3" ht="16.5" x14ac:dyDescent="0.3">
      <c r="A124" s="169" t="s">
        <v>28</v>
      </c>
      <c r="B124" s="182"/>
      <c r="C124" s="170"/>
    </row>
    <row r="125" spans="1:3" ht="16.5" x14ac:dyDescent="0.3">
      <c r="A125" s="171" t="s">
        <v>29</v>
      </c>
      <c r="B125" s="172"/>
      <c r="C125" s="164"/>
    </row>
    <row r="126" spans="1:3" ht="17.25" thickBot="1" x14ac:dyDescent="0.35">
      <c r="A126" s="183" t="s">
        <v>30</v>
      </c>
      <c r="B126" s="166">
        <v>0</v>
      </c>
      <c r="C126" s="167"/>
    </row>
    <row r="127" spans="1:3" ht="17.25" thickBot="1" x14ac:dyDescent="0.35">
      <c r="A127" s="176" t="s">
        <v>31</v>
      </c>
      <c r="B127" s="144">
        <f>B128+B129</f>
        <v>3244.51</v>
      </c>
      <c r="C127" s="168"/>
    </row>
    <row r="128" spans="1:3" ht="16.5" x14ac:dyDescent="0.3">
      <c r="A128" s="181" t="s">
        <v>32</v>
      </c>
      <c r="B128" s="160">
        <v>3244.51</v>
      </c>
      <c r="C128" s="170"/>
    </row>
    <row r="129" spans="1:3" ht="17.25" thickBot="1" x14ac:dyDescent="0.35">
      <c r="A129" s="169" t="s">
        <v>33</v>
      </c>
      <c r="B129" s="175"/>
      <c r="C129" s="167"/>
    </row>
    <row r="130" spans="1:3" ht="17.25" thickBot="1" x14ac:dyDescent="0.35">
      <c r="A130" s="176" t="s">
        <v>34</v>
      </c>
      <c r="B130" s="177">
        <v>0</v>
      </c>
      <c r="C130" s="168"/>
    </row>
    <row r="131" spans="1:3" ht="17.25" thickBot="1" x14ac:dyDescent="0.35">
      <c r="A131" s="165" t="s">
        <v>35</v>
      </c>
      <c r="B131" s="178"/>
      <c r="C131" s="158"/>
    </row>
    <row r="132" spans="1:3" ht="17.25" thickBot="1" x14ac:dyDescent="0.35">
      <c r="A132" s="165" t="s">
        <v>36</v>
      </c>
      <c r="B132" s="184"/>
      <c r="C132" s="158"/>
    </row>
    <row r="133" spans="1:3" ht="17.25" thickBot="1" x14ac:dyDescent="0.35">
      <c r="A133" s="165" t="s">
        <v>37</v>
      </c>
      <c r="B133" s="184"/>
      <c r="C133" s="158"/>
    </row>
    <row r="134" spans="1:3" ht="17.25" thickBot="1" x14ac:dyDescent="0.35">
      <c r="A134" s="165" t="s">
        <v>38</v>
      </c>
      <c r="B134" s="184"/>
      <c r="C134" s="158"/>
    </row>
    <row r="135" spans="1:3" ht="17.25" thickBot="1" x14ac:dyDescent="0.35">
      <c r="A135" s="165" t="s">
        <v>39</v>
      </c>
      <c r="B135" s="144">
        <f>B137</f>
        <v>1026.05</v>
      </c>
      <c r="C135" s="179"/>
    </row>
    <row r="136" spans="1:3" ht="16.5" x14ac:dyDescent="0.3">
      <c r="A136" s="181" t="s">
        <v>84</v>
      </c>
      <c r="B136" s="160"/>
      <c r="C136" s="168"/>
    </row>
    <row r="137" spans="1:3" ht="17.25" thickBot="1" x14ac:dyDescent="0.35">
      <c r="A137" s="169" t="s">
        <v>85</v>
      </c>
      <c r="B137" s="185">
        <v>1026.05</v>
      </c>
      <c r="C137" s="186"/>
    </row>
    <row r="138" spans="1:3" ht="35.25" thickBot="1" x14ac:dyDescent="0.35">
      <c r="A138" s="187" t="s">
        <v>40</v>
      </c>
      <c r="B138" s="188">
        <f>B139</f>
        <v>0</v>
      </c>
      <c r="C138" s="189"/>
    </row>
    <row r="139" spans="1:3" ht="17.25" thickBot="1" x14ac:dyDescent="0.35">
      <c r="A139" s="190" t="s">
        <v>41</v>
      </c>
      <c r="B139" s="188">
        <f>B140+B141</f>
        <v>0</v>
      </c>
      <c r="C139" s="189"/>
    </row>
    <row r="140" spans="1:3" ht="45" x14ac:dyDescent="0.3">
      <c r="A140" s="191" t="s">
        <v>42</v>
      </c>
      <c r="B140" s="188"/>
      <c r="C140" s="192"/>
    </row>
    <row r="141" spans="1:3" ht="30.75" thickBot="1" x14ac:dyDescent="0.35">
      <c r="A141" s="191" t="s">
        <v>43</v>
      </c>
      <c r="B141" s="188">
        <v>0</v>
      </c>
      <c r="C141" s="193"/>
    </row>
    <row r="142" spans="1:3" ht="18" thickBot="1" x14ac:dyDescent="0.35">
      <c r="A142" s="156" t="s">
        <v>44</v>
      </c>
      <c r="B142" s="194">
        <f>B143</f>
        <v>0</v>
      </c>
      <c r="C142" s="158"/>
    </row>
    <row r="143" spans="1:3" ht="30.75" thickBot="1" x14ac:dyDescent="0.35">
      <c r="A143" s="195" t="s">
        <v>45</v>
      </c>
      <c r="B143" s="184">
        <v>0</v>
      </c>
      <c r="C143" s="158"/>
    </row>
    <row r="144" spans="1:3" ht="45.75" thickBot="1" x14ac:dyDescent="0.4">
      <c r="A144" s="195" t="s">
        <v>46</v>
      </c>
      <c r="B144" s="196">
        <f>B153</f>
        <v>0</v>
      </c>
      <c r="C144" s="158"/>
    </row>
    <row r="145" spans="1:3" ht="16.5" x14ac:dyDescent="0.3">
      <c r="A145" s="181" t="s">
        <v>47</v>
      </c>
      <c r="B145" s="197"/>
      <c r="C145" s="161"/>
    </row>
    <row r="146" spans="1:3" ht="16.5" x14ac:dyDescent="0.3">
      <c r="A146" s="173" t="s">
        <v>48</v>
      </c>
      <c r="B146" s="198"/>
      <c r="C146" s="164"/>
    </row>
    <row r="147" spans="1:3" ht="16.5" x14ac:dyDescent="0.3">
      <c r="A147" s="173" t="s">
        <v>49</v>
      </c>
      <c r="B147" s="198"/>
      <c r="C147" s="164"/>
    </row>
    <row r="148" spans="1:3" ht="30" x14ac:dyDescent="0.3">
      <c r="A148" s="199" t="s">
        <v>50</v>
      </c>
      <c r="B148" s="198"/>
      <c r="C148" s="164"/>
    </row>
    <row r="149" spans="1:3" ht="16.5" x14ac:dyDescent="0.3">
      <c r="A149" s="173" t="s">
        <v>51</v>
      </c>
      <c r="B149" s="198"/>
      <c r="C149" s="164"/>
    </row>
    <row r="150" spans="1:3" ht="16.5" x14ac:dyDescent="0.3">
      <c r="A150" s="169" t="s">
        <v>52</v>
      </c>
      <c r="B150" s="198"/>
      <c r="C150" s="164"/>
    </row>
    <row r="151" spans="1:3" ht="16.5" x14ac:dyDescent="0.3">
      <c r="A151" s="169" t="s">
        <v>58</v>
      </c>
      <c r="B151" s="200"/>
      <c r="C151" s="167"/>
    </row>
    <row r="152" spans="1:3" ht="30.75" thickBot="1" x14ac:dyDescent="0.35">
      <c r="A152" s="201" t="s">
        <v>53</v>
      </c>
      <c r="B152" s="202"/>
      <c r="C152" s="186"/>
    </row>
    <row r="153" spans="1:3" ht="30" x14ac:dyDescent="0.3">
      <c r="A153" s="199" t="s">
        <v>59</v>
      </c>
      <c r="B153" s="203">
        <v>0</v>
      </c>
      <c r="C153" s="179"/>
    </row>
    <row r="154" spans="1:3" ht="45" x14ac:dyDescent="0.35">
      <c r="A154" s="204" t="s">
        <v>60</v>
      </c>
      <c r="B154" s="205">
        <f>B155+B156+B157+B158</f>
        <v>0</v>
      </c>
      <c r="C154" s="206"/>
    </row>
    <row r="155" spans="1:3" ht="16.5" x14ac:dyDescent="0.3">
      <c r="A155" s="191" t="s">
        <v>61</v>
      </c>
      <c r="B155" s="207"/>
      <c r="C155" s="206"/>
    </row>
    <row r="156" spans="1:3" ht="30" x14ac:dyDescent="0.3">
      <c r="A156" s="191" t="s">
        <v>62</v>
      </c>
      <c r="B156" s="207"/>
      <c r="C156" s="206"/>
    </row>
    <row r="157" spans="1:3" ht="30" x14ac:dyDescent="0.3">
      <c r="A157" s="191" t="s">
        <v>63</v>
      </c>
      <c r="B157" s="207"/>
      <c r="C157" s="206"/>
    </row>
    <row r="158" spans="1:3" ht="16.5" x14ac:dyDescent="0.3">
      <c r="A158" s="191" t="s">
        <v>64</v>
      </c>
      <c r="B158" s="207"/>
      <c r="C158" s="206"/>
    </row>
    <row r="159" spans="1:3" ht="17.25" x14ac:dyDescent="0.3">
      <c r="A159" s="208" t="s">
        <v>54</v>
      </c>
      <c r="B159" s="209">
        <f>B160</f>
        <v>34066</v>
      </c>
      <c r="C159" s="206"/>
    </row>
    <row r="160" spans="1:3" ht="16.5" x14ac:dyDescent="0.3">
      <c r="A160" s="210" t="s">
        <v>55</v>
      </c>
      <c r="B160" s="211">
        <f>B161</f>
        <v>34066</v>
      </c>
      <c r="C160" s="179"/>
    </row>
    <row r="161" spans="1:3" ht="17.25" thickBot="1" x14ac:dyDescent="0.35">
      <c r="A161" s="165" t="s">
        <v>56</v>
      </c>
      <c r="B161" s="144">
        <v>34066</v>
      </c>
      <c r="C161" s="186"/>
    </row>
    <row r="162" spans="1:3" ht="35.25" hidden="1" thickBot="1" x14ac:dyDescent="0.35">
      <c r="A162" s="5" t="s">
        <v>86</v>
      </c>
      <c r="B162" s="4">
        <f>B163+B164+B165</f>
        <v>0</v>
      </c>
      <c r="C162" s="3"/>
    </row>
    <row r="163" spans="1:3" ht="17.25" hidden="1" thickBot="1" x14ac:dyDescent="0.35">
      <c r="A163" s="6" t="s">
        <v>87</v>
      </c>
      <c r="B163" s="7"/>
      <c r="C163" s="8"/>
    </row>
    <row r="164" spans="1:3" ht="18" hidden="1" thickTop="1" thickBot="1" x14ac:dyDescent="0.35">
      <c r="A164" s="6" t="s">
        <v>88</v>
      </c>
      <c r="B164" s="7"/>
      <c r="C164" s="8"/>
    </row>
    <row r="165" spans="1:3" ht="18" hidden="1" thickTop="1" thickBot="1" x14ac:dyDescent="0.35">
      <c r="A165" s="6" t="s">
        <v>89</v>
      </c>
      <c r="B165" s="7"/>
      <c r="C165" s="8"/>
    </row>
    <row r="166" spans="1:3" ht="15.75" hidden="1" thickTop="1" x14ac:dyDescent="0.25"/>
    <row r="168" spans="1:3" x14ac:dyDescent="0.25">
      <c r="A168" s="9" t="s">
        <v>0</v>
      </c>
      <c r="B168" s="40"/>
      <c r="C168" s="9"/>
    </row>
    <row r="169" spans="1:3" x14ac:dyDescent="0.25">
      <c r="A169" s="9" t="s">
        <v>1</v>
      </c>
      <c r="B169" s="218"/>
      <c r="C169" s="9"/>
    </row>
    <row r="170" spans="1:3" x14ac:dyDescent="0.25">
      <c r="A170" s="219" t="s">
        <v>90</v>
      </c>
      <c r="B170" s="40"/>
      <c r="C170" s="9"/>
    </row>
    <row r="171" spans="1:3" x14ac:dyDescent="0.25">
      <c r="A171"/>
      <c r="B171" s="41"/>
      <c r="C171"/>
    </row>
    <row r="172" spans="1:3" ht="18" x14ac:dyDescent="0.25">
      <c r="A172" s="213" t="s">
        <v>2</v>
      </c>
      <c r="B172" s="213"/>
      <c r="C172" s="213"/>
    </row>
    <row r="173" spans="1:3" ht="15.75" x14ac:dyDescent="0.25">
      <c r="A173" s="212" t="s">
        <v>103</v>
      </c>
      <c r="B173" s="212"/>
      <c r="C173" s="212"/>
    </row>
    <row r="174" spans="1:3" ht="15.75" thickBot="1" x14ac:dyDescent="0.3">
      <c r="A174" s="10"/>
      <c r="B174" s="40"/>
      <c r="C174" s="9"/>
    </row>
    <row r="175" spans="1:3" ht="33" customHeight="1" thickTop="1" thickBot="1" x14ac:dyDescent="0.3">
      <c r="A175" s="11" t="s">
        <v>3</v>
      </c>
      <c r="B175" s="47" t="s">
        <v>4</v>
      </c>
      <c r="C175" s="48" t="s">
        <v>5</v>
      </c>
    </row>
    <row r="176" spans="1:3" ht="16.5" thickTop="1" thickBot="1" x14ac:dyDescent="0.3">
      <c r="A176" s="12">
        <v>1</v>
      </c>
      <c r="B176" s="13">
        <v>2</v>
      </c>
      <c r="C176" s="42">
        <v>3</v>
      </c>
    </row>
    <row r="177" spans="1:3" ht="16.5" thickBot="1" x14ac:dyDescent="0.3">
      <c r="A177" s="14" t="s">
        <v>6</v>
      </c>
      <c r="B177" s="82">
        <f>B178+B182+B218+B223+B233+B238</f>
        <v>1091596.8400000001</v>
      </c>
      <c r="C177" s="49"/>
    </row>
    <row r="178" spans="1:3" ht="15.75" thickBot="1" x14ac:dyDescent="0.3">
      <c r="A178" s="16" t="s">
        <v>7</v>
      </c>
      <c r="B178" s="50">
        <f>B179+B180+B181</f>
        <v>1014448.99</v>
      </c>
      <c r="C178" s="15"/>
    </row>
    <row r="179" spans="1:3" x14ac:dyDescent="0.25">
      <c r="A179" s="17" t="s">
        <v>96</v>
      </c>
      <c r="B179" s="51">
        <v>833632</v>
      </c>
      <c r="C179" s="18"/>
    </row>
    <row r="180" spans="1:3" x14ac:dyDescent="0.25">
      <c r="A180" s="19" t="s">
        <v>97</v>
      </c>
      <c r="B180" s="52">
        <v>161372.99</v>
      </c>
      <c r="C180" s="20"/>
    </row>
    <row r="181" spans="1:3" ht="15.75" thickBot="1" x14ac:dyDescent="0.3">
      <c r="A181" s="21" t="s">
        <v>98</v>
      </c>
      <c r="B181" s="53">
        <v>19444</v>
      </c>
      <c r="C181" s="22"/>
    </row>
    <row r="182" spans="1:3" ht="15.75" thickBot="1" x14ac:dyDescent="0.3">
      <c r="A182" s="16" t="s">
        <v>8</v>
      </c>
      <c r="B182" s="50">
        <f>B183+B194+B195+B197+B202+B206+B209+B210+B211+B212+B213+B214</f>
        <v>35495.850000000006</v>
      </c>
      <c r="C182" s="23"/>
    </row>
    <row r="183" spans="1:3" ht="15.75" thickBot="1" x14ac:dyDescent="0.3">
      <c r="A183" s="21" t="s">
        <v>9</v>
      </c>
      <c r="B183" s="40">
        <f>B184+B185+B186+B187+B188+B189+B190+B191+B192+B193</f>
        <v>28133.100000000006</v>
      </c>
      <c r="C183" s="23"/>
    </row>
    <row r="184" spans="1:3" x14ac:dyDescent="0.25">
      <c r="A184" s="24" t="s">
        <v>10</v>
      </c>
      <c r="B184" s="51"/>
      <c r="C184" s="25"/>
    </row>
    <row r="185" spans="1:3" x14ac:dyDescent="0.25">
      <c r="A185" s="26" t="s">
        <v>11</v>
      </c>
      <c r="B185" s="54">
        <v>330.46</v>
      </c>
      <c r="C185" s="20"/>
    </row>
    <row r="186" spans="1:3" x14ac:dyDescent="0.25">
      <c r="A186" s="27" t="s">
        <v>12</v>
      </c>
      <c r="B186" s="54">
        <f>1313.64+7444.04</f>
        <v>8757.68</v>
      </c>
      <c r="C186" s="20"/>
    </row>
    <row r="187" spans="1:3" x14ac:dyDescent="0.25">
      <c r="A187" s="27" t="s">
        <v>13</v>
      </c>
      <c r="B187" s="54">
        <f>1214.63+6882.95</f>
        <v>8097.58</v>
      </c>
      <c r="C187" s="20"/>
    </row>
    <row r="188" spans="1:3" x14ac:dyDescent="0.25">
      <c r="A188" s="24" t="s">
        <v>14</v>
      </c>
      <c r="B188" s="54"/>
      <c r="C188" s="20"/>
    </row>
    <row r="189" spans="1:3" x14ac:dyDescent="0.25">
      <c r="A189" s="27" t="s">
        <v>15</v>
      </c>
      <c r="B189" s="54"/>
      <c r="C189" s="20"/>
    </row>
    <row r="190" spans="1:3" x14ac:dyDescent="0.25">
      <c r="A190" s="24" t="s">
        <v>16</v>
      </c>
      <c r="B190" s="54"/>
      <c r="C190" s="20"/>
    </row>
    <row r="191" spans="1:3" x14ac:dyDescent="0.25">
      <c r="A191" s="26" t="s">
        <v>17</v>
      </c>
      <c r="B191" s="54">
        <f>52</f>
        <v>52</v>
      </c>
      <c r="C191" s="20"/>
    </row>
    <row r="192" spans="1:3" x14ac:dyDescent="0.25">
      <c r="A192" s="26" t="s">
        <v>18</v>
      </c>
      <c r="B192" s="54">
        <f>629.19+610.39</f>
        <v>1239.58</v>
      </c>
      <c r="C192" s="20"/>
    </row>
    <row r="193" spans="1:3" ht="26.25" thickBot="1" x14ac:dyDescent="0.3">
      <c r="A193" s="28" t="s">
        <v>19</v>
      </c>
      <c r="B193" s="55">
        <f>163.51+9492.29</f>
        <v>9655.8000000000011</v>
      </c>
      <c r="C193" s="22"/>
    </row>
    <row r="194" spans="1:3" ht="15.75" thickBot="1" x14ac:dyDescent="0.3">
      <c r="A194" s="29" t="s">
        <v>20</v>
      </c>
      <c r="B194" s="56"/>
      <c r="C194" s="15"/>
    </row>
    <row r="195" spans="1:3" ht="15.75" thickBot="1" x14ac:dyDescent="0.3">
      <c r="A195" s="21" t="s">
        <v>21</v>
      </c>
      <c r="B195" s="57">
        <f>B196</f>
        <v>0</v>
      </c>
      <c r="C195" s="30"/>
    </row>
    <row r="196" spans="1:3" ht="15.75" thickBot="1" x14ac:dyDescent="0.3">
      <c r="A196" s="31" t="s">
        <v>22</v>
      </c>
      <c r="B196" s="40"/>
      <c r="C196" s="23"/>
    </row>
    <row r="197" spans="1:3" ht="15.75" thickBot="1" x14ac:dyDescent="0.3">
      <c r="A197" s="21" t="s">
        <v>23</v>
      </c>
      <c r="B197" s="57">
        <f>B198+B199+B201+B200</f>
        <v>6111.95</v>
      </c>
      <c r="C197" s="23"/>
    </row>
    <row r="198" spans="1:3" x14ac:dyDescent="0.25">
      <c r="A198" s="32" t="s">
        <v>24</v>
      </c>
      <c r="B198" s="58">
        <v>6111.95</v>
      </c>
      <c r="C198" s="25"/>
    </row>
    <row r="199" spans="1:3" x14ac:dyDescent="0.25">
      <c r="A199" s="24" t="s">
        <v>25</v>
      </c>
      <c r="B199" s="54"/>
      <c r="C199" s="20"/>
    </row>
    <row r="200" spans="1:3" x14ac:dyDescent="0.25">
      <c r="A200" s="24" t="s">
        <v>91</v>
      </c>
      <c r="B200" s="55"/>
      <c r="C200" s="22"/>
    </row>
    <row r="201" spans="1:3" ht="15.75" thickBot="1" x14ac:dyDescent="0.3">
      <c r="A201" s="33" t="s">
        <v>26</v>
      </c>
      <c r="B201" s="55"/>
      <c r="C201" s="22"/>
    </row>
    <row r="202" spans="1:3" ht="15.75" thickBot="1" x14ac:dyDescent="0.3">
      <c r="A202" s="29" t="s">
        <v>27</v>
      </c>
      <c r="B202" s="57">
        <f>B203+B204+B205</f>
        <v>0</v>
      </c>
      <c r="C202" s="23"/>
    </row>
    <row r="203" spans="1:3" x14ac:dyDescent="0.25">
      <c r="A203" s="24" t="s">
        <v>28</v>
      </c>
      <c r="B203" s="58"/>
      <c r="C203" s="25"/>
    </row>
    <row r="204" spans="1:3" x14ac:dyDescent="0.25">
      <c r="A204" s="26" t="s">
        <v>29</v>
      </c>
      <c r="B204" s="54"/>
      <c r="C204" s="20"/>
    </row>
    <row r="205" spans="1:3" ht="15.75" thickBot="1" x14ac:dyDescent="0.3">
      <c r="A205" s="33" t="s">
        <v>30</v>
      </c>
      <c r="B205" s="53"/>
      <c r="C205" s="22"/>
    </row>
    <row r="206" spans="1:3" ht="15.75" thickBot="1" x14ac:dyDescent="0.3">
      <c r="A206" s="29" t="s">
        <v>31</v>
      </c>
      <c r="B206" s="40">
        <f>B207+B208</f>
        <v>950.8</v>
      </c>
      <c r="C206" s="23"/>
    </row>
    <row r="207" spans="1:3" x14ac:dyDescent="0.25">
      <c r="A207" s="32" t="s">
        <v>32</v>
      </c>
      <c r="B207" s="51">
        <f>950.8</f>
        <v>950.8</v>
      </c>
      <c r="C207" s="25"/>
    </row>
    <row r="208" spans="1:3" ht="15.75" thickBot="1" x14ac:dyDescent="0.3">
      <c r="A208" s="24" t="s">
        <v>33</v>
      </c>
      <c r="B208" s="55"/>
      <c r="C208" s="22"/>
    </row>
    <row r="209" spans="1:3" ht="15.75" thickBot="1" x14ac:dyDescent="0.3">
      <c r="A209" s="29" t="s">
        <v>34</v>
      </c>
      <c r="B209" s="56">
        <v>0</v>
      </c>
      <c r="C209" s="23"/>
    </row>
    <row r="210" spans="1:3" ht="15.75" thickBot="1" x14ac:dyDescent="0.3">
      <c r="A210" s="21" t="s">
        <v>35</v>
      </c>
      <c r="B210" s="57"/>
      <c r="C210" s="15"/>
    </row>
    <row r="211" spans="1:3" ht="15.75" thickBot="1" x14ac:dyDescent="0.3">
      <c r="A211" s="21" t="s">
        <v>36</v>
      </c>
      <c r="B211" s="59"/>
      <c r="C211" s="15"/>
    </row>
    <row r="212" spans="1:3" ht="15.75" thickBot="1" x14ac:dyDescent="0.3">
      <c r="A212" s="21" t="s">
        <v>37</v>
      </c>
      <c r="B212" s="59"/>
      <c r="C212" s="15"/>
    </row>
    <row r="213" spans="1:3" ht="15.75" thickBot="1" x14ac:dyDescent="0.3">
      <c r="A213" s="21" t="s">
        <v>38</v>
      </c>
      <c r="B213" s="59"/>
      <c r="C213" s="15"/>
    </row>
    <row r="214" spans="1:3" ht="15.75" thickBot="1" x14ac:dyDescent="0.3">
      <c r="A214" s="21" t="s">
        <v>39</v>
      </c>
      <c r="B214" s="40">
        <f>B216</f>
        <v>300</v>
      </c>
      <c r="C214" s="30"/>
    </row>
    <row r="215" spans="1:3" x14ac:dyDescent="0.25">
      <c r="A215" s="32" t="s">
        <v>84</v>
      </c>
      <c r="B215" s="51"/>
      <c r="C215" s="23"/>
    </row>
    <row r="216" spans="1:3" ht="15.75" thickBot="1" x14ac:dyDescent="0.3">
      <c r="A216" s="24" t="s">
        <v>85</v>
      </c>
      <c r="B216" s="60">
        <v>300</v>
      </c>
      <c r="C216" s="34"/>
    </row>
    <row r="217" spans="1:3" ht="30.75" thickBot="1" x14ac:dyDescent="0.3">
      <c r="A217" s="61" t="s">
        <v>40</v>
      </c>
      <c r="B217" s="62">
        <f>B218</f>
        <v>0</v>
      </c>
      <c r="C217" s="63"/>
    </row>
    <row r="218" spans="1:3" ht="15.75" thickBot="1" x14ac:dyDescent="0.3">
      <c r="A218" s="64" t="s">
        <v>41</v>
      </c>
      <c r="B218" s="62">
        <f>B219+B220</f>
        <v>0</v>
      </c>
      <c r="C218" s="63"/>
    </row>
    <row r="219" spans="1:3" ht="25.5" x14ac:dyDescent="0.25">
      <c r="A219" s="65" t="s">
        <v>42</v>
      </c>
      <c r="B219" s="62"/>
      <c r="C219" s="66"/>
    </row>
    <row r="220" spans="1:3" ht="26.25" thickBot="1" x14ac:dyDescent="0.3">
      <c r="A220" s="67" t="s">
        <v>43</v>
      </c>
      <c r="B220" s="62"/>
      <c r="C220" s="68"/>
    </row>
    <row r="221" spans="1:3" ht="15.75" thickBot="1" x14ac:dyDescent="0.3">
      <c r="A221" s="16" t="s">
        <v>44</v>
      </c>
      <c r="B221" s="69">
        <f>B222</f>
        <v>0</v>
      </c>
      <c r="C221" s="15"/>
    </row>
    <row r="222" spans="1:3" ht="26.25" thickBot="1" x14ac:dyDescent="0.3">
      <c r="A222" s="37" t="s">
        <v>45</v>
      </c>
      <c r="B222" s="59">
        <v>0</v>
      </c>
      <c r="C222" s="15"/>
    </row>
    <row r="223" spans="1:3" ht="26.25" thickBot="1" x14ac:dyDescent="0.3">
      <c r="A223" s="37" t="s">
        <v>46</v>
      </c>
      <c r="B223" s="70">
        <f>B232</f>
        <v>0</v>
      </c>
      <c r="C223" s="15"/>
    </row>
    <row r="224" spans="1:3" x14ac:dyDescent="0.25">
      <c r="A224" s="32" t="s">
        <v>47</v>
      </c>
      <c r="B224" s="71"/>
      <c r="C224" s="18"/>
    </row>
    <row r="225" spans="1:3" x14ac:dyDescent="0.25">
      <c r="A225" s="27" t="s">
        <v>48</v>
      </c>
      <c r="B225" s="72"/>
      <c r="C225" s="20"/>
    </row>
    <row r="226" spans="1:3" x14ac:dyDescent="0.25">
      <c r="A226" s="27" t="s">
        <v>49</v>
      </c>
      <c r="B226" s="72"/>
      <c r="C226" s="20"/>
    </row>
    <row r="227" spans="1:3" ht="25.5" x14ac:dyDescent="0.25">
      <c r="A227" s="35" t="s">
        <v>50</v>
      </c>
      <c r="B227" s="72"/>
      <c r="C227" s="20"/>
    </row>
    <row r="228" spans="1:3" x14ac:dyDescent="0.25">
      <c r="A228" s="27" t="s">
        <v>51</v>
      </c>
      <c r="B228" s="72"/>
      <c r="C228" s="20"/>
    </row>
    <row r="229" spans="1:3" x14ac:dyDescent="0.25">
      <c r="A229" s="24" t="s">
        <v>52</v>
      </c>
      <c r="B229" s="72"/>
      <c r="C229" s="20"/>
    </row>
    <row r="230" spans="1:3" x14ac:dyDescent="0.25">
      <c r="A230" s="24" t="s">
        <v>58</v>
      </c>
      <c r="B230" s="73"/>
      <c r="C230" s="22"/>
    </row>
    <row r="231" spans="1:3" ht="26.25" thickBot="1" x14ac:dyDescent="0.3">
      <c r="A231" s="36" t="s">
        <v>53</v>
      </c>
      <c r="B231" s="74"/>
      <c r="C231" s="34"/>
    </row>
    <row r="232" spans="1:3" ht="25.5" x14ac:dyDescent="0.25">
      <c r="A232" s="35" t="s">
        <v>59</v>
      </c>
      <c r="B232" s="83">
        <v>0</v>
      </c>
      <c r="C232" s="30"/>
    </row>
    <row r="233" spans="1:3" ht="25.5" x14ac:dyDescent="0.25">
      <c r="A233" s="46" t="s">
        <v>60</v>
      </c>
      <c r="B233" s="75">
        <f>B234+B235+B236+B237</f>
        <v>0</v>
      </c>
      <c r="C233" s="43"/>
    </row>
    <row r="234" spans="1:3" x14ac:dyDescent="0.25">
      <c r="A234" s="45" t="s">
        <v>61</v>
      </c>
      <c r="B234" s="76"/>
      <c r="C234" s="43"/>
    </row>
    <row r="235" spans="1:3" x14ac:dyDescent="0.25">
      <c r="A235" s="45" t="s">
        <v>62</v>
      </c>
      <c r="B235" s="76"/>
      <c r="C235" s="43"/>
    </row>
    <row r="236" spans="1:3" ht="25.5" x14ac:dyDescent="0.25">
      <c r="A236" s="45" t="s">
        <v>63</v>
      </c>
      <c r="B236" s="76"/>
      <c r="C236" s="43"/>
    </row>
    <row r="237" spans="1:3" x14ac:dyDescent="0.25">
      <c r="A237" s="45" t="s">
        <v>64</v>
      </c>
      <c r="B237" s="76"/>
      <c r="C237" s="43"/>
    </row>
    <row r="238" spans="1:3" x14ac:dyDescent="0.25">
      <c r="A238" s="44" t="s">
        <v>54</v>
      </c>
      <c r="B238" s="77">
        <f>B239</f>
        <v>41652</v>
      </c>
      <c r="C238" s="43"/>
    </row>
    <row r="239" spans="1:3" x14ac:dyDescent="0.25">
      <c r="A239" s="78" t="s">
        <v>55</v>
      </c>
      <c r="B239" s="79">
        <f>B240</f>
        <v>41652</v>
      </c>
      <c r="C239" s="30"/>
    </row>
    <row r="240" spans="1:3" ht="15.75" thickBot="1" x14ac:dyDescent="0.3">
      <c r="A240" s="21" t="s">
        <v>56</v>
      </c>
      <c r="B240" s="84">
        <f>33382+8270</f>
        <v>41652</v>
      </c>
      <c r="C240" s="34"/>
    </row>
    <row r="241" spans="1:3" ht="30.75" thickBot="1" x14ac:dyDescent="0.3">
      <c r="A241" s="80" t="s">
        <v>86</v>
      </c>
      <c r="B241" s="57">
        <f>B242+B243+B244</f>
        <v>0</v>
      </c>
      <c r="C241" s="15"/>
    </row>
    <row r="242" spans="1:3" ht="15.75" thickBot="1" x14ac:dyDescent="0.3">
      <c r="A242" s="38" t="s">
        <v>87</v>
      </c>
      <c r="B242" s="81"/>
      <c r="C242" s="39"/>
    </row>
    <row r="243" spans="1:3" ht="16.5" thickTop="1" thickBot="1" x14ac:dyDescent="0.3">
      <c r="A243" s="38" t="s">
        <v>88</v>
      </c>
      <c r="B243" s="81"/>
      <c r="C243" s="39"/>
    </row>
    <row r="244" spans="1:3" ht="16.5" thickTop="1" thickBot="1" x14ac:dyDescent="0.3">
      <c r="A244" s="38" t="s">
        <v>89</v>
      </c>
      <c r="B244" s="81"/>
      <c r="C244" s="39"/>
    </row>
    <row r="245" spans="1:3" ht="15.75" thickTop="1" x14ac:dyDescent="0.25"/>
    <row r="246" spans="1:3" x14ac:dyDescent="0.25">
      <c r="A246" s="9" t="s">
        <v>0</v>
      </c>
      <c r="B246" s="9"/>
      <c r="C246" s="9"/>
    </row>
    <row r="247" spans="1:3" x14ac:dyDescent="0.25">
      <c r="A247" s="9" t="s">
        <v>1</v>
      </c>
      <c r="B247" s="9"/>
      <c r="C247" s="9"/>
    </row>
    <row r="248" spans="1:3" x14ac:dyDescent="0.25">
      <c r="A248" s="9" t="s">
        <v>92</v>
      </c>
      <c r="B248" s="9"/>
      <c r="C248" s="9"/>
    </row>
    <row r="249" spans="1:3" x14ac:dyDescent="0.25">
      <c r="A249" s="9" t="s">
        <v>93</v>
      </c>
      <c r="B249" s="9"/>
      <c r="C249" s="9"/>
    </row>
    <row r="250" spans="1:3" x14ac:dyDescent="0.25">
      <c r="A250" s="9" t="s">
        <v>94</v>
      </c>
      <c r="B250" s="9"/>
      <c r="C250" s="9"/>
    </row>
    <row r="251" spans="1:3" x14ac:dyDescent="0.25">
      <c r="A251" s="9"/>
      <c r="B251" s="9"/>
      <c r="C251" s="9"/>
    </row>
    <row r="252" spans="1:3" ht="18" x14ac:dyDescent="0.25">
      <c r="A252" s="213" t="s">
        <v>2</v>
      </c>
      <c r="B252" s="213"/>
      <c r="C252" s="213"/>
    </row>
    <row r="253" spans="1:3" ht="15.75" x14ac:dyDescent="0.25">
      <c r="A253" s="212" t="s">
        <v>105</v>
      </c>
      <c r="B253" s="212"/>
      <c r="C253" s="212"/>
    </row>
    <row r="254" spans="1:3" ht="15.75" thickBot="1" x14ac:dyDescent="0.3">
      <c r="A254" s="9"/>
      <c r="B254" s="9"/>
      <c r="C254" s="9"/>
    </row>
    <row r="255" spans="1:3" ht="33" customHeight="1" thickBot="1" x14ac:dyDescent="0.3">
      <c r="A255" s="108" t="s">
        <v>3</v>
      </c>
      <c r="B255" s="109" t="s">
        <v>4</v>
      </c>
      <c r="C255" s="110" t="s">
        <v>5</v>
      </c>
    </row>
    <row r="256" spans="1:3" ht="16.5" thickTop="1" thickBot="1" x14ac:dyDescent="0.3">
      <c r="A256" s="111">
        <v>1</v>
      </c>
      <c r="B256" s="13">
        <v>2</v>
      </c>
      <c r="C256" s="112">
        <v>3</v>
      </c>
    </row>
    <row r="257" spans="1:3" ht="16.5" thickBot="1" x14ac:dyDescent="0.3">
      <c r="A257" s="113" t="s">
        <v>6</v>
      </c>
      <c r="B257" s="114">
        <f>B258+B262+B297+B311</f>
        <v>1448302.69</v>
      </c>
      <c r="C257" s="115"/>
    </row>
    <row r="258" spans="1:3" ht="15.75" thickBot="1" x14ac:dyDescent="0.3">
      <c r="A258" s="116" t="s">
        <v>7</v>
      </c>
      <c r="B258" s="117">
        <f>B259+B260+B261</f>
        <v>1345796.7</v>
      </c>
      <c r="C258" s="115"/>
    </row>
    <row r="259" spans="1:3" x14ac:dyDescent="0.25">
      <c r="A259" s="118" t="s">
        <v>96</v>
      </c>
      <c r="B259" s="51">
        <v>1092341</v>
      </c>
      <c r="C259" s="119"/>
    </row>
    <row r="260" spans="1:3" x14ac:dyDescent="0.25">
      <c r="A260" s="64" t="s">
        <v>97</v>
      </c>
      <c r="B260" s="52">
        <v>228631.7</v>
      </c>
      <c r="C260" s="120"/>
    </row>
    <row r="261" spans="1:3" ht="15.75" thickBot="1" x14ac:dyDescent="0.3">
      <c r="A261" s="121" t="s">
        <v>98</v>
      </c>
      <c r="B261" s="53">
        <v>24824</v>
      </c>
      <c r="C261" s="122"/>
    </row>
    <row r="262" spans="1:3" ht="15.75" thickBot="1" x14ac:dyDescent="0.3">
      <c r="A262" s="116" t="s">
        <v>8</v>
      </c>
      <c r="B262" s="117">
        <f>B263+B274+B275+B277+B282+B286+B289+B290+B291+B292+B293+B294</f>
        <v>61508.99</v>
      </c>
      <c r="C262" s="123"/>
    </row>
    <row r="263" spans="1:3" ht="15.75" thickBot="1" x14ac:dyDescent="0.3">
      <c r="A263" s="121" t="s">
        <v>9</v>
      </c>
      <c r="B263" s="40">
        <f>B264+B265+B266+B267+B268+B269+B270+B271+B272+B273</f>
        <v>58719.32</v>
      </c>
      <c r="C263" s="123"/>
    </row>
    <row r="264" spans="1:3" x14ac:dyDescent="0.25">
      <c r="A264" s="124" t="s">
        <v>10</v>
      </c>
      <c r="B264" s="51">
        <v>0</v>
      </c>
      <c r="C264" s="125"/>
    </row>
    <row r="265" spans="1:3" x14ac:dyDescent="0.25">
      <c r="A265" s="126" t="s">
        <v>11</v>
      </c>
      <c r="B265" s="54">
        <v>0</v>
      </c>
      <c r="C265" s="120"/>
    </row>
    <row r="266" spans="1:3" x14ac:dyDescent="0.25">
      <c r="A266" s="127" t="s">
        <v>12</v>
      </c>
      <c r="B266" s="54">
        <v>50742.97</v>
      </c>
      <c r="C266" s="120"/>
    </row>
    <row r="267" spans="1:3" x14ac:dyDescent="0.25">
      <c r="A267" s="127" t="s">
        <v>13</v>
      </c>
      <c r="B267" s="54">
        <v>4252.6499999999996</v>
      </c>
      <c r="C267" s="120"/>
    </row>
    <row r="268" spans="1:3" x14ac:dyDescent="0.25">
      <c r="A268" s="124" t="s">
        <v>14</v>
      </c>
      <c r="B268" s="54">
        <v>0</v>
      </c>
      <c r="C268" s="120"/>
    </row>
    <row r="269" spans="1:3" x14ac:dyDescent="0.25">
      <c r="A269" s="127" t="s">
        <v>15</v>
      </c>
      <c r="B269" s="54">
        <v>0</v>
      </c>
      <c r="C269" s="120"/>
    </row>
    <row r="270" spans="1:3" x14ac:dyDescent="0.25">
      <c r="A270" s="124" t="s">
        <v>16</v>
      </c>
      <c r="B270" s="54">
        <v>644</v>
      </c>
      <c r="C270" s="120"/>
    </row>
    <row r="271" spans="1:3" x14ac:dyDescent="0.25">
      <c r="A271" s="126" t="s">
        <v>17</v>
      </c>
      <c r="B271" s="54">
        <v>284.39</v>
      </c>
      <c r="C271" s="120"/>
    </row>
    <row r="272" spans="1:3" x14ac:dyDescent="0.25">
      <c r="A272" s="126" t="s">
        <v>18</v>
      </c>
      <c r="B272" s="54">
        <v>0</v>
      </c>
      <c r="C272" s="120"/>
    </row>
    <row r="273" spans="1:3" ht="26.25" thickBot="1" x14ac:dyDescent="0.3">
      <c r="A273" s="128" t="s">
        <v>19</v>
      </c>
      <c r="B273" s="55">
        <v>2795.31</v>
      </c>
      <c r="C273" s="122"/>
    </row>
    <row r="274" spans="1:3" ht="15.75" thickBot="1" x14ac:dyDescent="0.3">
      <c r="A274" s="129" t="s">
        <v>20</v>
      </c>
      <c r="B274" s="56">
        <v>0</v>
      </c>
      <c r="C274" s="115"/>
    </row>
    <row r="275" spans="1:3" ht="15.75" thickBot="1" x14ac:dyDescent="0.3">
      <c r="A275" s="121" t="s">
        <v>21</v>
      </c>
      <c r="B275" s="57">
        <f>B276</f>
        <v>0</v>
      </c>
      <c r="C275" s="130"/>
    </row>
    <row r="276" spans="1:3" ht="15.75" thickBot="1" x14ac:dyDescent="0.3">
      <c r="A276" s="131" t="s">
        <v>22</v>
      </c>
      <c r="B276" s="40">
        <v>0</v>
      </c>
      <c r="C276" s="123"/>
    </row>
    <row r="277" spans="1:3" ht="15.75" thickBot="1" x14ac:dyDescent="0.3">
      <c r="A277" s="121" t="s">
        <v>23</v>
      </c>
      <c r="B277" s="57">
        <f>B278+B279+B281</f>
        <v>1761.64</v>
      </c>
      <c r="C277" s="123"/>
    </row>
    <row r="278" spans="1:3" x14ac:dyDescent="0.25">
      <c r="A278" s="132" t="s">
        <v>24</v>
      </c>
      <c r="B278" s="58">
        <v>1554.64</v>
      </c>
      <c r="C278" s="125"/>
    </row>
    <row r="279" spans="1:3" x14ac:dyDescent="0.25">
      <c r="A279" s="124" t="s">
        <v>25</v>
      </c>
      <c r="B279" s="54">
        <v>207</v>
      </c>
      <c r="C279" s="120"/>
    </row>
    <row r="280" spans="1:3" x14ac:dyDescent="0.25">
      <c r="A280" s="124" t="s">
        <v>95</v>
      </c>
      <c r="B280" s="55">
        <v>0</v>
      </c>
      <c r="C280" s="122"/>
    </row>
    <row r="281" spans="1:3" ht="15.75" thickBot="1" x14ac:dyDescent="0.3">
      <c r="A281" s="133" t="s">
        <v>26</v>
      </c>
      <c r="B281" s="55">
        <v>0</v>
      </c>
      <c r="C281" s="122"/>
    </row>
    <row r="282" spans="1:3" ht="15.75" thickBot="1" x14ac:dyDescent="0.3">
      <c r="A282" s="129" t="s">
        <v>27</v>
      </c>
      <c r="B282" s="57">
        <f>B283+B284+B285</f>
        <v>0</v>
      </c>
      <c r="C282" s="123"/>
    </row>
    <row r="283" spans="1:3" x14ac:dyDescent="0.25">
      <c r="A283" s="124" t="s">
        <v>28</v>
      </c>
      <c r="B283" s="58">
        <v>0</v>
      </c>
      <c r="C283" s="125"/>
    </row>
    <row r="284" spans="1:3" x14ac:dyDescent="0.25">
      <c r="A284" s="126" t="s">
        <v>29</v>
      </c>
      <c r="B284" s="54">
        <v>0</v>
      </c>
      <c r="C284" s="120"/>
    </row>
    <row r="285" spans="1:3" ht="15.75" thickBot="1" x14ac:dyDescent="0.3">
      <c r="A285" s="133" t="s">
        <v>30</v>
      </c>
      <c r="B285" s="53">
        <v>0</v>
      </c>
      <c r="C285" s="122"/>
    </row>
    <row r="286" spans="1:3" ht="15.75" thickBot="1" x14ac:dyDescent="0.3">
      <c r="A286" s="129" t="s">
        <v>31</v>
      </c>
      <c r="B286" s="40">
        <f>B287+B288</f>
        <v>1028.03</v>
      </c>
      <c r="C286" s="123"/>
    </row>
    <row r="287" spans="1:3" x14ac:dyDescent="0.25">
      <c r="A287" s="132" t="s">
        <v>32</v>
      </c>
      <c r="B287" s="51">
        <v>1028.03</v>
      </c>
      <c r="C287" s="125"/>
    </row>
    <row r="288" spans="1:3" ht="15.75" thickBot="1" x14ac:dyDescent="0.3">
      <c r="A288" s="124" t="s">
        <v>33</v>
      </c>
      <c r="B288" s="55">
        <v>0</v>
      </c>
      <c r="C288" s="122"/>
    </row>
    <row r="289" spans="1:3" ht="15.75" thickBot="1" x14ac:dyDescent="0.3">
      <c r="A289" s="129" t="s">
        <v>34</v>
      </c>
      <c r="B289" s="56">
        <v>0</v>
      </c>
      <c r="C289" s="123"/>
    </row>
    <row r="290" spans="1:3" ht="15.75" thickBot="1" x14ac:dyDescent="0.3">
      <c r="A290" s="121" t="s">
        <v>35</v>
      </c>
      <c r="B290" s="57">
        <v>0</v>
      </c>
      <c r="C290" s="115"/>
    </row>
    <row r="291" spans="1:3" ht="15.75" thickBot="1" x14ac:dyDescent="0.3">
      <c r="A291" s="121" t="s">
        <v>36</v>
      </c>
      <c r="B291" s="59">
        <v>0</v>
      </c>
      <c r="C291" s="115"/>
    </row>
    <row r="292" spans="1:3" ht="15.75" thickBot="1" x14ac:dyDescent="0.3">
      <c r="A292" s="121" t="s">
        <v>37</v>
      </c>
      <c r="B292" s="59">
        <v>0</v>
      </c>
      <c r="C292" s="115"/>
    </row>
    <row r="293" spans="1:3" ht="15.75" thickBot="1" x14ac:dyDescent="0.3">
      <c r="A293" s="121" t="s">
        <v>38</v>
      </c>
      <c r="B293" s="59">
        <v>0</v>
      </c>
      <c r="C293" s="115"/>
    </row>
    <row r="294" spans="1:3" ht="15.75" thickBot="1" x14ac:dyDescent="0.3">
      <c r="A294" s="121" t="s">
        <v>39</v>
      </c>
      <c r="B294" s="40">
        <f>B295+B296</f>
        <v>0</v>
      </c>
      <c r="C294" s="130"/>
    </row>
    <row r="295" spans="1:3" x14ac:dyDescent="0.25">
      <c r="A295" s="132" t="s">
        <v>84</v>
      </c>
      <c r="B295" s="51">
        <v>0</v>
      </c>
      <c r="C295" s="123"/>
    </row>
    <row r="296" spans="1:3" ht="15.75" thickBot="1" x14ac:dyDescent="0.3">
      <c r="A296" s="131" t="s">
        <v>85</v>
      </c>
      <c r="B296" s="69">
        <v>0</v>
      </c>
      <c r="C296" s="134"/>
    </row>
    <row r="297" spans="1:3" ht="30.75" thickBot="1" x14ac:dyDescent="0.3">
      <c r="A297" s="135" t="s">
        <v>40</v>
      </c>
      <c r="B297" s="59">
        <f>B300</f>
        <v>0</v>
      </c>
      <c r="C297" s="115"/>
    </row>
    <row r="298" spans="1:3" ht="15.75" thickBot="1" x14ac:dyDescent="0.3">
      <c r="A298" s="136" t="s">
        <v>41</v>
      </c>
      <c r="B298" s="137"/>
      <c r="C298" s="115"/>
    </row>
    <row r="299" spans="1:3" ht="25.5" x14ac:dyDescent="0.25">
      <c r="A299" s="138" t="s">
        <v>42</v>
      </c>
      <c r="B299" s="58"/>
      <c r="C299" s="119"/>
    </row>
    <row r="300" spans="1:3" ht="26.25" thickBot="1" x14ac:dyDescent="0.3">
      <c r="A300" s="67" t="s">
        <v>43</v>
      </c>
      <c r="B300" s="139">
        <v>0</v>
      </c>
      <c r="C300" s="134"/>
    </row>
    <row r="301" spans="1:3" ht="15.75" thickBot="1" x14ac:dyDescent="0.3">
      <c r="A301" s="116" t="s">
        <v>44</v>
      </c>
      <c r="B301" s="59"/>
      <c r="C301" s="115"/>
    </row>
    <row r="302" spans="1:3" ht="26.25" thickBot="1" x14ac:dyDescent="0.3">
      <c r="A302" s="140" t="s">
        <v>45</v>
      </c>
      <c r="B302" s="59"/>
      <c r="C302" s="115"/>
    </row>
    <row r="303" spans="1:3" ht="26.25" thickBot="1" x14ac:dyDescent="0.3">
      <c r="A303" s="140" t="s">
        <v>46</v>
      </c>
      <c r="B303" s="59"/>
      <c r="C303" s="115"/>
    </row>
    <row r="304" spans="1:3" x14ac:dyDescent="0.25">
      <c r="A304" s="132" t="s">
        <v>47</v>
      </c>
      <c r="B304" s="58"/>
      <c r="C304" s="119"/>
    </row>
    <row r="305" spans="1:3" x14ac:dyDescent="0.25">
      <c r="A305" s="127" t="s">
        <v>48</v>
      </c>
      <c r="B305" s="54"/>
      <c r="C305" s="120"/>
    </row>
    <row r="306" spans="1:3" x14ac:dyDescent="0.25">
      <c r="A306" s="127" t="s">
        <v>49</v>
      </c>
      <c r="B306" s="54"/>
      <c r="C306" s="120"/>
    </row>
    <row r="307" spans="1:3" ht="25.5" x14ac:dyDescent="0.25">
      <c r="A307" s="138" t="s">
        <v>50</v>
      </c>
      <c r="B307" s="54"/>
      <c r="C307" s="120"/>
    </row>
    <row r="308" spans="1:3" x14ac:dyDescent="0.25">
      <c r="A308" s="127" t="s">
        <v>51</v>
      </c>
      <c r="B308" s="54"/>
      <c r="C308" s="120"/>
    </row>
    <row r="309" spans="1:3" x14ac:dyDescent="0.25">
      <c r="A309" s="124" t="s">
        <v>52</v>
      </c>
      <c r="B309" s="54"/>
      <c r="C309" s="120"/>
    </row>
    <row r="310" spans="1:3" ht="26.25" thickBot="1" x14ac:dyDescent="0.3">
      <c r="A310" s="67" t="s">
        <v>53</v>
      </c>
      <c r="B310" s="139"/>
      <c r="C310" s="134"/>
    </row>
    <row r="311" spans="1:3" ht="15.75" thickBot="1" x14ac:dyDescent="0.3">
      <c r="A311" s="116" t="s">
        <v>54</v>
      </c>
      <c r="B311" s="141">
        <f>B313</f>
        <v>40997</v>
      </c>
      <c r="C311" s="130"/>
    </row>
    <row r="312" spans="1:3" x14ac:dyDescent="0.25">
      <c r="A312" s="118" t="s">
        <v>55</v>
      </c>
      <c r="B312" s="51"/>
      <c r="C312" s="123"/>
    </row>
    <row r="313" spans="1:3" ht="15.75" thickBot="1" x14ac:dyDescent="0.3">
      <c r="A313" s="121" t="s">
        <v>56</v>
      </c>
      <c r="B313" s="40">
        <v>40997</v>
      </c>
      <c r="C313" s="134"/>
    </row>
    <row r="314" spans="1:3" ht="15.75" thickBot="1" x14ac:dyDescent="0.3">
      <c r="A314" s="116" t="s">
        <v>99</v>
      </c>
      <c r="B314" s="57"/>
      <c r="C314" s="115"/>
    </row>
    <row r="315" spans="1:3" ht="15.75" thickBot="1" x14ac:dyDescent="0.3">
      <c r="A315" s="131" t="s">
        <v>57</v>
      </c>
      <c r="B315" s="142"/>
      <c r="C315" s="115"/>
    </row>
  </sheetData>
  <mergeCells count="8">
    <mergeCell ref="A173:C173"/>
    <mergeCell ref="A252:C252"/>
    <mergeCell ref="A253:C253"/>
    <mergeCell ref="A5:C5"/>
    <mergeCell ref="A6:C6"/>
    <mergeCell ref="A94:C94"/>
    <mergeCell ref="A95:C95"/>
    <mergeCell ref="A172:C172"/>
  </mergeCells>
  <printOptions horizontalCentered="1"/>
  <pageMargins left="0" right="0" top="0.74803149606299213" bottom="0.15748031496062992" header="0" footer="0"/>
  <pageSetup paperSize="9" scale="94" fitToHeight="7" orientation="portrait" r:id="rId1"/>
  <rowBreaks count="2" manualBreakCount="2">
    <brk id="88" max="16383" man="1"/>
    <brk id="26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muteanum</dc:creator>
  <cp:lastModifiedBy>Selaru Mihaela Lacramioara</cp:lastModifiedBy>
  <cp:lastPrinted>2023-09-01T08:39:36Z</cp:lastPrinted>
  <dcterms:created xsi:type="dcterms:W3CDTF">2017-02-02T06:30:51Z</dcterms:created>
  <dcterms:modified xsi:type="dcterms:W3CDTF">2024-01-03T08:47:22Z</dcterms:modified>
</cp:coreProperties>
</file>