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scunl.AUTORITATEA\Desktop\SITUATIE SOLDURI\2023\mai\"/>
    </mc:Choice>
  </mc:AlternateContent>
  <xr:revisionPtr revIDLastSave="0" documentId="13_ncr:1_{843F03B6-A420-4D32-9BE1-967BD3E23F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ti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1" i="5" l="1"/>
  <c r="B160" i="5"/>
  <c r="B159" i="5"/>
  <c r="B154" i="5"/>
  <c r="B144" i="5"/>
  <c r="B142" i="5"/>
  <c r="B139" i="5"/>
  <c r="B138" i="5"/>
  <c r="B135" i="5"/>
  <c r="B127" i="5"/>
  <c r="B123" i="5"/>
  <c r="B120" i="5"/>
  <c r="B119" i="5" s="1"/>
  <c r="B117" i="5"/>
  <c r="B116" i="5"/>
  <c r="B115" i="5"/>
  <c r="B114" i="5"/>
  <c r="B113" i="5"/>
  <c r="B110" i="5"/>
  <c r="B109" i="5"/>
  <c r="B108" i="5"/>
  <c r="B105" i="5"/>
  <c r="B100" i="5"/>
  <c r="B240" i="5"/>
  <c r="B239" i="5"/>
  <c r="B238" i="5"/>
  <c r="B237" i="5"/>
  <c r="B232" i="5"/>
  <c r="B222" i="5"/>
  <c r="B220" i="5"/>
  <c r="B217" i="5"/>
  <c r="B216" i="5"/>
  <c r="B215" i="5"/>
  <c r="B213" i="5" s="1"/>
  <c r="B206" i="5"/>
  <c r="B205" i="5"/>
  <c r="B201" i="5"/>
  <c r="B197" i="5"/>
  <c r="B196" i="5"/>
  <c r="B194" i="5"/>
  <c r="B193" i="5"/>
  <c r="B192" i="5"/>
  <c r="B190" i="5"/>
  <c r="B186" i="5"/>
  <c r="B185" i="5"/>
  <c r="B182" i="5" s="1"/>
  <c r="B181" i="5" s="1"/>
  <c r="B176" i="5" s="1"/>
  <c r="B183" i="5"/>
  <c r="B177" i="5"/>
  <c r="B104" i="5" l="1"/>
  <c r="B99" i="5" s="1"/>
  <c r="B310" i="5"/>
  <c r="B297" i="5"/>
  <c r="B296" i="5"/>
  <c r="B293" i="5"/>
  <c r="B285" i="5"/>
  <c r="B281" i="5"/>
  <c r="B276" i="5"/>
  <c r="B261" i="5" s="1"/>
  <c r="B256" i="5" s="1"/>
  <c r="B274" i="5"/>
  <c r="B262" i="5"/>
  <c r="B257" i="5"/>
  <c r="B87" i="5"/>
  <c r="B86" i="5"/>
  <c r="B84" i="5" s="1"/>
  <c r="B85" i="5"/>
  <c r="B83" i="5"/>
  <c r="B82" i="5" s="1"/>
  <c r="B81" i="5"/>
  <c r="B80" i="5"/>
  <c r="B79" i="5" s="1"/>
  <c r="C70" i="5"/>
  <c r="B70" i="5"/>
  <c r="B68" i="5" s="1"/>
  <c r="B57" i="5"/>
  <c r="B56" i="5"/>
  <c r="B53" i="5"/>
  <c r="B52" i="5"/>
  <c r="B51" i="5"/>
  <c r="B50" i="5"/>
  <c r="B49" i="5"/>
  <c r="B47" i="5"/>
  <c r="B45" i="5"/>
  <c r="B44" i="5"/>
  <c r="B43" i="5"/>
  <c r="B42" i="5"/>
  <c r="B41" i="5"/>
  <c r="B40" i="5"/>
  <c r="B38" i="5" s="1"/>
  <c r="B39" i="5"/>
  <c r="B37" i="5"/>
  <c r="B36" i="5"/>
  <c r="B34" i="5"/>
  <c r="B33" i="5"/>
  <c r="B30" i="5" s="1"/>
  <c r="B32" i="5"/>
  <c r="B31" i="5"/>
  <c r="B29" i="5"/>
  <c r="B28" i="5"/>
  <c r="B27" i="5"/>
  <c r="B26" i="5"/>
  <c r="B25" i="5"/>
  <c r="B24" i="5"/>
  <c r="B23" i="5"/>
  <c r="B22" i="5"/>
  <c r="B21" i="5"/>
  <c r="B16" i="5" s="1"/>
  <c r="B20" i="5"/>
  <c r="B19" i="5"/>
  <c r="B18" i="5"/>
  <c r="B17" i="5"/>
  <c r="B14" i="5"/>
  <c r="B13" i="5"/>
  <c r="B12" i="5"/>
  <c r="B11" i="5"/>
  <c r="B15" i="5" l="1"/>
  <c r="B10" i="5" s="1"/>
  <c r="B162" i="5" l="1"/>
</calcChain>
</file>

<file path=xl/sharedStrings.xml><?xml version="1.0" encoding="utf-8"?>
<sst xmlns="http://schemas.openxmlformats.org/spreadsheetml/2006/main" count="306" uniqueCount="117">
  <si>
    <t>MINISTERUL AFACERILOR INTERNE</t>
  </si>
  <si>
    <t>INSPECTORATUL GENERAL PENTRU IMIGRARI</t>
  </si>
  <si>
    <t>SITUAŢIA</t>
  </si>
  <si>
    <t>DENUMIREA INDICATORULUI</t>
  </si>
  <si>
    <t>SUMA PLATITĂ</t>
  </si>
  <si>
    <t>EXPLICATIE ***)</t>
  </si>
  <si>
    <t>TOTAL PLATI din care:</t>
  </si>
  <si>
    <t>TITLUL I-CHELTUIELI DE PERSONAL-total, din care**):</t>
  </si>
  <si>
    <r>
      <t>ART:</t>
    </r>
    <r>
      <rPr>
        <sz val="10"/>
        <color indexed="8"/>
        <rFont val="Arial"/>
        <family val="2"/>
      </rPr>
      <t>10.01-cheltuieli salariale în bani</t>
    </r>
  </si>
  <si>
    <r>
      <t>ART:</t>
    </r>
    <r>
      <rPr>
        <sz val="10"/>
        <color indexed="8"/>
        <rFont val="Arial"/>
        <family val="2"/>
      </rPr>
      <t>10.02-cheltuieli salariale în natură</t>
    </r>
  </si>
  <si>
    <r>
      <t>ART:</t>
    </r>
    <r>
      <rPr>
        <sz val="10"/>
        <color indexed="8"/>
        <rFont val="Arial"/>
        <family val="2"/>
      </rPr>
      <t>10.03-contributii</t>
    </r>
  </si>
  <si>
    <t>TITLUL II-BUNURI ŞI SERVICII-total, din care**):</t>
  </si>
  <si>
    <t>ART. 20.01-Bunuri si servicii</t>
  </si>
  <si>
    <t xml:space="preserve"> 20.01.01-Furnituri de birou</t>
  </si>
  <si>
    <t xml:space="preserve"> 20.01.02-Materiale pentru curatenie </t>
  </si>
  <si>
    <t xml:space="preserve"> 20.01.03-Incalzit, iluminat si forta motrica</t>
  </si>
  <si>
    <t xml:space="preserve"> 20.01.04-Apa, canal, salubritate</t>
  </si>
  <si>
    <t xml:space="preserve"> 20.01.05-Carburanti si lubrifianti</t>
  </si>
  <si>
    <t xml:space="preserve"> 20.01.06-Piese de schimb</t>
  </si>
  <si>
    <t xml:space="preserve"> 20.01.07-Transport</t>
  </si>
  <si>
    <t xml:space="preserve"> 20.01.08-Posta, telefon, telex, radio, televizor, telefax</t>
  </si>
  <si>
    <t xml:space="preserve"> 20.01.09-Materiale si prestari de servicii cu caracter functional</t>
  </si>
  <si>
    <t xml:space="preserve"> 20.01.30-Alte bunuri si servicii pentru intretinere si functionare (se detaliază)- materiale igiena personala azilanti</t>
  </si>
  <si>
    <t xml:space="preserve"> ART: 20.02-Reparatii curente</t>
  </si>
  <si>
    <t xml:space="preserve"> ART. 20.03-Hrana</t>
  </si>
  <si>
    <t xml:space="preserve"> 20.03.01- Hrana pentru oameni (retinuti, elevi si studenti, alte categorii)</t>
  </si>
  <si>
    <t xml:space="preserve"> ART. 20.04-Medicamente si materiale sanitare</t>
  </si>
  <si>
    <t xml:space="preserve"> 20.04.01-Medicamente</t>
  </si>
  <si>
    <t xml:space="preserve"> 20.04.02-Materiale sanitare</t>
  </si>
  <si>
    <t>20.04.04-Dezinfectanti</t>
  </si>
  <si>
    <t>ART. 20.05-Bunuri de natura obiectelor de inventar</t>
  </si>
  <si>
    <t xml:space="preserve">  20.05.01-uniforme si echipament, din care:</t>
  </si>
  <si>
    <t xml:space="preserve">  20.05.03-lenjerie si accesorii de pat (spalat lenjerie)</t>
  </si>
  <si>
    <t xml:space="preserve">  20.05.30-alte obiecte de inventar </t>
  </si>
  <si>
    <t xml:space="preserve">ART. 20.06-Deplasari, detasari, transferuri </t>
  </si>
  <si>
    <t xml:space="preserve">  20.06.01-deplasari interne, detasari, transferari </t>
  </si>
  <si>
    <t xml:space="preserve">  20.06.02-deplasari in strainatate</t>
  </si>
  <si>
    <t>ART. 20.11-Carti si publicatii</t>
  </si>
  <si>
    <t>ART. 20.12 -Consultanta si expertiza</t>
  </si>
  <si>
    <t>ART. 20.13 -Pregatire profesionala</t>
  </si>
  <si>
    <t>ART. 20.14-Protectia muncii</t>
  </si>
  <si>
    <t>ART. 20.25-Cheltuieli judiciare si extrajudiciare</t>
  </si>
  <si>
    <t>ART. 20.30-Alte cheltuieli cu bunuri si servicii</t>
  </si>
  <si>
    <t>TITLUL VI-TRANSFERURI INTRE UNITATI ALE ADMINISTRATIEI PUBLICE-total, din care*):</t>
  </si>
  <si>
    <t>ART. 51.01-Transferuri curente</t>
  </si>
  <si>
    <t>51.01.52-Transferuri din bugetul de stat catre fondul de asigurări sociale de sănătate pentru cetăţeni străini aflaţi în centrele de cazare</t>
  </si>
  <si>
    <t>51.01.26- Transferuri privind contributii de sanatate pentru persoanele aflate in concediu pentru cresterea copilului</t>
  </si>
  <si>
    <t>TITLUL VII-ALTE  TRANSFERURI -total, din care*):</t>
  </si>
  <si>
    <t>ART. 55.02.01-Transferuri curente in strainatate (catre organizatii internationale)</t>
  </si>
  <si>
    <t>TITLUL VIII-PROIECTE CU FINANTARE DIN FONDURI EXTERNE NERAMBURSABILE (FEN) POSTADERARE -total, din care*):</t>
  </si>
  <si>
    <t>56,02-Programe din Fondul Social European (FSE)</t>
  </si>
  <si>
    <t>56,09-Sume aferente Fondului European pentru Refugiati</t>
  </si>
  <si>
    <t>56,10-Sume aferente Fondului European de Returnare</t>
  </si>
  <si>
    <t>56,11-Sume aferente Fondului European de integrare a resortisantilor tarilor terte</t>
  </si>
  <si>
    <t>56,13-Programe finantate in cadrul facilitatii Schengen</t>
  </si>
  <si>
    <t>56,16-Alte facilitati si instrumente postaderare</t>
  </si>
  <si>
    <t>56,24-Cofinanţarea asistenţei financiare nerambursabile postaderare de la Comunitatea Europeană</t>
  </si>
  <si>
    <t>TITLUL IX-ASISTENTA SOCIALA-total, din care*):</t>
  </si>
  <si>
    <t xml:space="preserve">ART. 57.02-Ajutoare sociale </t>
  </si>
  <si>
    <t xml:space="preserve"> 57.02.01-Ajutoare sociale in numerar</t>
  </si>
  <si>
    <t>ART. 59.17-Despagubiri civile</t>
  </si>
  <si>
    <t>56.18 Mecanismul norvegian</t>
  </si>
  <si>
    <t>56.25 programul de cooperare elvetiano-roman vizind reducerea disparitiilor economice si sociale in cadrul U.E. extinse</t>
  </si>
  <si>
    <t>TITLUL X PROIECTE CU FINANTARE DIN FONDURI EXTERNE NERAMBURSABILE AFERENTE CADRULUI FINANCIAR 2014-2020</t>
  </si>
  <si>
    <t>58.07. Fondul de azil , migratie si integrare FAMI</t>
  </si>
  <si>
    <t>58.09. Asistenta tehnica pentru fondurile in domeniul afacerilor interne</t>
  </si>
  <si>
    <t>58.10. Transferuri catre beneficiarii de drept public/privat pentru proiectele finantate din FAMI</t>
  </si>
  <si>
    <t>58.16. Alte facilitati si instrumente postaderare</t>
  </si>
  <si>
    <t>CIF 22084517</t>
  </si>
  <si>
    <t>20.30.01- reclama si publicitate</t>
  </si>
  <si>
    <t>TITLUL XI-ALTE CHELTUIELI-total, din care*):</t>
  </si>
  <si>
    <t>20.30.03 - prime de asigurare non-viata</t>
  </si>
  <si>
    <t xml:space="preserve">20.30.30- alte cheltuieli cu bunuri si servicii </t>
  </si>
  <si>
    <t>58.31-Mecanismele financiare Spatiul Economic European si Norvegian 2014-2021</t>
  </si>
  <si>
    <t>ART. 20.15-Munitie, armament de natura activelor fixe pt.armata</t>
  </si>
  <si>
    <t>ART. 71.01.02- Masini, echipamente  si mijloace de transport</t>
  </si>
  <si>
    <t>ART. 71.01.03- Mobilier,aparatura birotica si alte active corp.</t>
  </si>
  <si>
    <t>ART. 71.01.30- Alte active fixe</t>
  </si>
  <si>
    <t>58.15. Alte facilitati si instrumente postaderare</t>
  </si>
  <si>
    <t>SURSA A</t>
  </si>
  <si>
    <t>SURSA D</t>
  </si>
  <si>
    <t>58.08 Fondul pentru securitate interna (FSI)</t>
  </si>
  <si>
    <t>58.01. Programe din Fondul European de dezvoltare regionala (FEDR)</t>
  </si>
  <si>
    <t>TITLUL XV-ACTIVE NEFINANCIARE-total, din care*):</t>
  </si>
  <si>
    <t>20.30.02- protocol si prezentare</t>
  </si>
  <si>
    <t>CENTRUL REGIONAL TIMISOARA</t>
  </si>
  <si>
    <t>CIF 22471297</t>
  </si>
  <si>
    <t>EXPLICATIE***</t>
  </si>
  <si>
    <r>
      <t>ART:</t>
    </r>
    <r>
      <rPr>
        <sz val="10"/>
        <color indexed="8"/>
        <rFont val="Palatino Linotype"/>
        <family val="1"/>
        <charset val="238"/>
      </rPr>
      <t>10.01-cheltuieli salariale în bani</t>
    </r>
  </si>
  <si>
    <r>
      <t>ART:</t>
    </r>
    <r>
      <rPr>
        <sz val="10"/>
        <color indexed="8"/>
        <rFont val="Palatino Linotype"/>
        <family val="1"/>
        <charset val="238"/>
      </rPr>
      <t>10.02-cheltuieli salariale în natură</t>
    </r>
  </si>
  <si>
    <r>
      <t>ART:</t>
    </r>
    <r>
      <rPr>
        <sz val="10"/>
        <color indexed="8"/>
        <rFont val="Palatino Linotype"/>
        <family val="1"/>
        <charset val="238"/>
      </rPr>
      <t>10.03-contributii</t>
    </r>
  </si>
  <si>
    <t>20.30.02- protocol si reprezentare</t>
  </si>
  <si>
    <t>20.30.30- alte cheltuieli cu bunuri si servicii ( prest. Serv. interpreti)</t>
  </si>
  <si>
    <t>TITLUL XIII-CHELTUIELI DE CAPITAL- Active nefinanciare-total, din care*):</t>
  </si>
  <si>
    <t>ART. 71.01.02-Masini,ecipamente si mijloace de transport</t>
  </si>
  <si>
    <t>ART. 71.01.03-Mobilier,aparatura birotica si alte active corp.</t>
  </si>
  <si>
    <t>ART. 71.01.30-Alte active fixe</t>
  </si>
  <si>
    <t>CENTRUL REGIONAL DE PROCEDURI SI CAZARE A SOLICITANTILOR DE AZIL GALATI</t>
  </si>
  <si>
    <t xml:space="preserve"> 20.04.03-Reactivi</t>
  </si>
  <si>
    <t xml:space="preserve">CENTRUL REGIONAL DE PROCEDURI SI CAZARE PENTRU </t>
  </si>
  <si>
    <t>SOLICITANTII DE AZIL RADAUTI</t>
  </si>
  <si>
    <t>CIF 21804458</t>
  </si>
  <si>
    <t>ART:10.01-cheltuieli salariale în bani</t>
  </si>
  <si>
    <t>ART:10.02-cheltuieli salariale în natură</t>
  </si>
  <si>
    <t>ART:10.03-contributii</t>
  </si>
  <si>
    <t>20.04.03- Reactivi</t>
  </si>
  <si>
    <t>TITLUL VIII-PR. CU FINANTARE DIN F. EXTERNE NERAMB.(FEN) POSTADR. -total,din care*):</t>
  </si>
  <si>
    <t>56.02-Programe din Fondul Social European (FSE)</t>
  </si>
  <si>
    <t>56.09-Sume aferente Fondului European pentru Refugiati</t>
  </si>
  <si>
    <t>56.10-Sume aferente Fondului European de Returnare</t>
  </si>
  <si>
    <t>56.11-Sume aferente Fondului European de integrare a resortisantilor tarilor terte</t>
  </si>
  <si>
    <t>56.13-Programe finantate in cadrul facilitatii Schengen</t>
  </si>
  <si>
    <t>56.16-Alte facilitati si instrumente postaderare</t>
  </si>
  <si>
    <t>56.24-Cofinanţarea asistenţei financiare nerambursabile postaderare de la U. E.</t>
  </si>
  <si>
    <t xml:space="preserve"> 57.02.02 -Ajutoare sociale in natura</t>
  </si>
  <si>
    <t>privind plăţile efectuate la data de 31.05.2023</t>
  </si>
  <si>
    <t>privind plăţile efectuate la data de 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</si>
</sst>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</font>
    <font>
      <sz val="11"/>
      <color indexed="8"/>
      <name val="Palatino Linotype"/>
      <family val="1"/>
      <charset val="238"/>
    </font>
    <font>
      <b/>
      <sz val="14"/>
      <color indexed="8"/>
      <name val="Palatino Linotype"/>
      <family val="1"/>
      <charset val="238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i/>
      <sz val="11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1"/>
      <color indexed="8"/>
      <name val="Calibri"/>
      <charset val="238"/>
    </font>
    <font>
      <b/>
      <i/>
      <sz val="11"/>
      <color indexed="8"/>
      <name val="Calibri"/>
      <charset val="238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9">
    <xf numFmtId="0" fontId="0" fillId="0" borderId="0" xfId="0"/>
    <xf numFmtId="0" fontId="2" fillId="0" borderId="0" xfId="1"/>
    <xf numFmtId="0" fontId="2" fillId="0" borderId="1" xfId="1" applyBorder="1"/>
    <xf numFmtId="0" fontId="2" fillId="0" borderId="1" xfId="1" applyBorder="1" applyAlignment="1">
      <alignment horizontal="center"/>
    </xf>
    <xf numFmtId="0" fontId="4" fillId="0" borderId="1" xfId="1" applyFont="1" applyBorder="1" applyAlignment="1">
      <alignment horizontal="justify" vertical="center" wrapText="1"/>
    </xf>
    <xf numFmtId="0" fontId="3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10" fillId="0" borderId="1" xfId="1" applyFont="1" applyBorder="1" applyAlignment="1">
      <alignment horizontal="justify" vertical="center" wrapText="1"/>
    </xf>
    <xf numFmtId="4" fontId="2" fillId="0" borderId="0" xfId="1" applyNumberFormat="1"/>
    <xf numFmtId="4" fontId="2" fillId="0" borderId="1" xfId="1" applyNumberFormat="1" applyBorder="1"/>
    <xf numFmtId="4" fontId="0" fillId="0" borderId="0" xfId="0" applyNumberFormat="1"/>
    <xf numFmtId="0" fontId="4" fillId="0" borderId="1" xfId="1" applyFont="1" applyBorder="1" applyAlignment="1">
      <alignment vertical="center"/>
    </xf>
    <xf numFmtId="4" fontId="0" fillId="0" borderId="1" xfId="0" applyNumberFormat="1" applyBorder="1"/>
    <xf numFmtId="0" fontId="7" fillId="0" borderId="1" xfId="1" applyFont="1" applyBorder="1"/>
    <xf numFmtId="4" fontId="8" fillId="0" borderId="1" xfId="1" applyNumberFormat="1" applyFont="1" applyBorder="1"/>
    <xf numFmtId="0" fontId="4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justify" vertical="center" wrapText="1"/>
    </xf>
    <xf numFmtId="4" fontId="1" fillId="0" borderId="1" xfId="1" applyNumberFormat="1" applyFont="1" applyBorder="1" applyAlignment="1">
      <alignment horizontal="right"/>
    </xf>
    <xf numFmtId="0" fontId="2" fillId="0" borderId="1" xfId="1" applyBorder="1" applyAlignment="1">
      <alignment horizontal="right"/>
    </xf>
    <xf numFmtId="4" fontId="2" fillId="0" borderId="1" xfId="1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1" xfId="1" applyFont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wrapText="1"/>
    </xf>
    <xf numFmtId="0" fontId="12" fillId="0" borderId="0" xfId="1" applyFont="1"/>
    <xf numFmtId="4" fontId="12" fillId="0" borderId="0" xfId="1" applyNumberFormat="1" applyFont="1"/>
    <xf numFmtId="0" fontId="12" fillId="0" borderId="0" xfId="0" applyFont="1"/>
    <xf numFmtId="4" fontId="12" fillId="0" borderId="0" xfId="0" applyNumberFormat="1" applyFont="1"/>
    <xf numFmtId="0" fontId="12" fillId="0" borderId="2" xfId="1" applyFont="1" applyBorder="1"/>
    <xf numFmtId="0" fontId="14" fillId="0" borderId="3" xfId="1" applyFont="1" applyBorder="1" applyAlignment="1">
      <alignment horizontal="center"/>
    </xf>
    <xf numFmtId="4" fontId="14" fillId="0" borderId="3" xfId="1" applyNumberFormat="1" applyFont="1" applyBorder="1" applyAlignment="1">
      <alignment horizontal="center" wrapText="1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4" fillId="0" borderId="6" xfId="1" applyFont="1" applyBorder="1"/>
    <xf numFmtId="4" fontId="15" fillId="0" borderId="0" xfId="1" applyNumberFormat="1" applyFont="1"/>
    <xf numFmtId="0" fontId="12" fillId="0" borderId="7" xfId="1" applyFont="1" applyBorder="1"/>
    <xf numFmtId="0" fontId="15" fillId="0" borderId="8" xfId="1" applyFont="1" applyBorder="1" applyAlignment="1">
      <alignment vertical="center"/>
    </xf>
    <xf numFmtId="4" fontId="16" fillId="0" borderId="9" xfId="1" applyNumberFormat="1" applyFont="1" applyBorder="1"/>
    <xf numFmtId="0" fontId="12" fillId="0" borderId="10" xfId="1" applyFont="1" applyBorder="1"/>
    <xf numFmtId="0" fontId="17" fillId="0" borderId="11" xfId="1" applyFont="1" applyBorder="1" applyAlignment="1">
      <alignment vertical="center"/>
    </xf>
    <xf numFmtId="4" fontId="12" fillId="0" borderId="12" xfId="1" applyNumberFormat="1" applyFont="1" applyBorder="1"/>
    <xf numFmtId="0" fontId="12" fillId="0" borderId="13" xfId="1" applyFont="1" applyBorder="1"/>
    <xf numFmtId="0" fontId="17" fillId="0" borderId="14" xfId="1" applyFont="1" applyBorder="1" applyAlignment="1">
      <alignment vertical="center"/>
    </xf>
    <xf numFmtId="4" fontId="12" fillId="0" borderId="15" xfId="1" applyNumberFormat="1" applyFont="1" applyBorder="1"/>
    <xf numFmtId="0" fontId="12" fillId="0" borderId="16" xfId="1" applyFont="1" applyBorder="1"/>
    <xf numFmtId="0" fontId="17" fillId="0" borderId="8" xfId="1" applyFont="1" applyBorder="1" applyAlignment="1">
      <alignment vertical="center"/>
    </xf>
    <xf numFmtId="4" fontId="12" fillId="0" borderId="17" xfId="1" applyNumberFormat="1" applyFont="1" applyBorder="1"/>
    <xf numFmtId="0" fontId="12" fillId="0" borderId="18" xfId="1" applyFont="1" applyBorder="1"/>
    <xf numFmtId="0" fontId="12" fillId="0" borderId="19" xfId="1" applyFont="1" applyBorder="1"/>
    <xf numFmtId="0" fontId="18" fillId="0" borderId="20" xfId="1" applyFont="1" applyBorder="1" applyAlignment="1">
      <alignment vertical="center"/>
    </xf>
    <xf numFmtId="0" fontId="12" fillId="0" borderId="21" xfId="1" applyFont="1" applyBorder="1"/>
    <xf numFmtId="0" fontId="18" fillId="0" borderId="22" xfId="1" applyFont="1" applyBorder="1" applyAlignment="1">
      <alignment vertical="center"/>
    </xf>
    <xf numFmtId="4" fontId="12" fillId="0" borderId="23" xfId="1" applyNumberFormat="1" applyFont="1" applyBorder="1"/>
    <xf numFmtId="0" fontId="18" fillId="0" borderId="14" xfId="1" applyFont="1" applyBorder="1" applyAlignment="1">
      <alignment vertical="center"/>
    </xf>
    <xf numFmtId="0" fontId="18" fillId="0" borderId="24" xfId="1" applyFont="1" applyBorder="1" applyAlignment="1">
      <alignment vertical="center" wrapText="1"/>
    </xf>
    <xf numFmtId="4" fontId="12" fillId="0" borderId="25" xfId="1" applyNumberFormat="1" applyFont="1" applyBorder="1"/>
    <xf numFmtId="0" fontId="17" fillId="0" borderId="6" xfId="1" applyFont="1" applyBorder="1" applyAlignment="1">
      <alignment vertical="center"/>
    </xf>
    <xf numFmtId="4" fontId="12" fillId="0" borderId="26" xfId="1" applyNumberFormat="1" applyFont="1" applyBorder="1"/>
    <xf numFmtId="4" fontId="12" fillId="0" borderId="9" xfId="1" applyNumberFormat="1" applyFont="1" applyBorder="1"/>
    <xf numFmtId="0" fontId="12" fillId="0" borderId="27" xfId="1" applyFont="1" applyBorder="1"/>
    <xf numFmtId="0" fontId="18" fillId="0" borderId="8" xfId="1" applyFont="1" applyBorder="1" applyAlignment="1">
      <alignment vertical="center"/>
    </xf>
    <xf numFmtId="0" fontId="18" fillId="0" borderId="11" xfId="1" applyFont="1" applyBorder="1" applyAlignment="1">
      <alignment vertical="center"/>
    </xf>
    <xf numFmtId="4" fontId="12" fillId="0" borderId="28" xfId="1" applyNumberFormat="1" applyFont="1" applyBorder="1"/>
    <xf numFmtId="0" fontId="18" fillId="0" borderId="24" xfId="1" applyFont="1" applyBorder="1" applyAlignment="1">
      <alignment vertical="center"/>
    </xf>
    <xf numFmtId="4" fontId="12" fillId="0" borderId="29" xfId="1" applyNumberFormat="1" applyFont="1" applyBorder="1"/>
    <xf numFmtId="4" fontId="12" fillId="0" borderId="30" xfId="1" applyNumberFormat="1" applyFont="1" applyBorder="1"/>
    <xf numFmtId="0" fontId="12" fillId="0" borderId="31" xfId="1" applyFont="1" applyBorder="1"/>
    <xf numFmtId="0" fontId="15" fillId="0" borderId="1" xfId="1" applyFont="1" applyBorder="1" applyAlignment="1">
      <alignment horizontal="left" vertical="center" wrapText="1"/>
    </xf>
    <xf numFmtId="4" fontId="12" fillId="0" borderId="1" xfId="1" applyNumberFormat="1" applyFont="1" applyBorder="1"/>
    <xf numFmtId="0" fontId="12" fillId="0" borderId="32" xfId="1" applyFont="1" applyBorder="1"/>
    <xf numFmtId="0" fontId="17" fillId="0" borderId="1" xfId="1" applyFont="1" applyBorder="1" applyAlignment="1">
      <alignment vertical="center"/>
    </xf>
    <xf numFmtId="0" fontId="18" fillId="0" borderId="1" xfId="1" applyFont="1" applyBorder="1" applyAlignment="1">
      <alignment horizontal="justify" vertical="center" wrapText="1"/>
    </xf>
    <xf numFmtId="0" fontId="12" fillId="0" borderId="33" xfId="1" applyFont="1" applyBorder="1"/>
    <xf numFmtId="0" fontId="12" fillId="0" borderId="34" xfId="1" applyFont="1" applyBorder="1"/>
    <xf numFmtId="4" fontId="12" fillId="0" borderId="35" xfId="1" applyNumberFormat="1" applyFont="1" applyBorder="1"/>
    <xf numFmtId="0" fontId="17" fillId="0" borderId="8" xfId="1" applyFont="1" applyBorder="1" applyAlignment="1">
      <alignment horizontal="justify" vertical="center" wrapText="1"/>
    </xf>
    <xf numFmtId="4" fontId="15" fillId="2" borderId="29" xfId="1" applyNumberFormat="1" applyFont="1" applyFill="1" applyBorder="1"/>
    <xf numFmtId="4" fontId="12" fillId="2" borderId="28" xfId="1" applyNumberFormat="1" applyFont="1" applyFill="1" applyBorder="1"/>
    <xf numFmtId="4" fontId="12" fillId="2" borderId="23" xfId="1" applyNumberFormat="1" applyFont="1" applyFill="1" applyBorder="1"/>
    <xf numFmtId="0" fontId="18" fillId="0" borderId="20" xfId="1" applyFont="1" applyBorder="1" applyAlignment="1">
      <alignment horizontal="justify" vertical="center" wrapText="1"/>
    </xf>
    <xf numFmtId="4" fontId="12" fillId="2" borderId="25" xfId="1" applyNumberFormat="1" applyFont="1" applyFill="1" applyBorder="1"/>
    <xf numFmtId="0" fontId="18" fillId="0" borderId="24" xfId="1" applyFont="1" applyBorder="1" applyAlignment="1">
      <alignment horizontal="justify" vertical="center" wrapText="1"/>
    </xf>
    <xf numFmtId="4" fontId="12" fillId="2" borderId="36" xfId="1" applyNumberFormat="1" applyFont="1" applyFill="1" applyBorder="1"/>
    <xf numFmtId="4" fontId="12" fillId="2" borderId="0" xfId="1" applyNumberFormat="1" applyFont="1" applyFill="1"/>
    <xf numFmtId="0" fontId="17" fillId="0" borderId="1" xfId="1" applyFont="1" applyBorder="1" applyAlignment="1">
      <alignment horizontal="justify" vertical="center" wrapText="1"/>
    </xf>
    <xf numFmtId="4" fontId="15" fillId="2" borderId="1" xfId="1" applyNumberFormat="1" applyFont="1" applyFill="1" applyBorder="1"/>
    <xf numFmtId="0" fontId="12" fillId="0" borderId="1" xfId="1" applyFont="1" applyBorder="1"/>
    <xf numFmtId="4" fontId="12" fillId="2" borderId="1" xfId="1" applyNumberFormat="1" applyFont="1" applyFill="1" applyBorder="1"/>
    <xf numFmtId="0" fontId="15" fillId="0" borderId="1" xfId="1" applyFont="1" applyBorder="1" applyAlignment="1">
      <alignment vertical="center"/>
    </xf>
    <xf numFmtId="4" fontId="16" fillId="0" borderId="1" xfId="1" applyNumberFormat="1" applyFont="1" applyBorder="1"/>
    <xf numFmtId="0" fontId="17" fillId="0" borderId="37" xfId="1" applyFont="1" applyBorder="1" applyAlignment="1">
      <alignment vertical="center"/>
    </xf>
    <xf numFmtId="4" fontId="12" fillId="0" borderId="38" xfId="1" applyNumberFormat="1" applyFont="1" applyBorder="1"/>
    <xf numFmtId="0" fontId="15" fillId="0" borderId="8" xfId="1" applyFont="1" applyBorder="1" applyAlignment="1">
      <alignment vertical="center" wrapText="1"/>
    </xf>
    <xf numFmtId="0" fontId="18" fillId="0" borderId="39" xfId="1" applyFont="1" applyBorder="1" applyAlignment="1">
      <alignment vertical="center"/>
    </xf>
    <xf numFmtId="4" fontId="12" fillId="0" borderId="2" xfId="1" applyNumberFormat="1" applyFont="1" applyBorder="1"/>
    <xf numFmtId="0" fontId="12" fillId="0" borderId="40" xfId="1" applyFont="1" applyBorder="1"/>
    <xf numFmtId="0" fontId="2" fillId="0" borderId="2" xfId="1" applyBorder="1"/>
    <xf numFmtId="0" fontId="7" fillId="0" borderId="3" xfId="1" applyFont="1" applyBorder="1" applyAlignment="1">
      <alignment horizontal="center"/>
    </xf>
    <xf numFmtId="4" fontId="7" fillId="0" borderId="3" xfId="1" applyNumberFormat="1" applyFont="1" applyBorder="1" applyAlignment="1">
      <alignment horizontal="center" wrapText="1"/>
    </xf>
    <xf numFmtId="49" fontId="7" fillId="0" borderId="41" xfId="1" applyNumberFormat="1" applyFont="1" applyBorder="1" applyAlignment="1">
      <alignment horizontal="center" wrapText="1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7" fillId="0" borderId="6" xfId="1" applyFont="1" applyBorder="1"/>
    <xf numFmtId="4" fontId="19" fillId="0" borderId="0" xfId="1" applyNumberFormat="1" applyFont="1"/>
    <xf numFmtId="0" fontId="2" fillId="0" borderId="7" xfId="1" applyBorder="1"/>
    <xf numFmtId="0" fontId="3" fillId="0" borderId="8" xfId="1" applyFont="1" applyBorder="1" applyAlignment="1">
      <alignment vertical="center"/>
    </xf>
    <xf numFmtId="4" fontId="20" fillId="0" borderId="9" xfId="1" applyNumberFormat="1" applyFont="1" applyBorder="1"/>
    <xf numFmtId="0" fontId="2" fillId="0" borderId="10" xfId="1" applyBorder="1"/>
    <xf numFmtId="0" fontId="6" fillId="0" borderId="11" xfId="1" applyFont="1" applyBorder="1" applyAlignment="1">
      <alignment vertical="center"/>
    </xf>
    <xf numFmtId="4" fontId="2" fillId="0" borderId="12" xfId="1" applyNumberFormat="1" applyBorder="1"/>
    <xf numFmtId="0" fontId="2" fillId="0" borderId="13" xfId="1" applyBorder="1"/>
    <xf numFmtId="0" fontId="6" fillId="0" borderId="14" xfId="1" applyFont="1" applyBorder="1" applyAlignment="1">
      <alignment vertical="center"/>
    </xf>
    <xf numFmtId="4" fontId="2" fillId="0" borderId="15" xfId="1" applyNumberFormat="1" applyBorder="1"/>
    <xf numFmtId="0" fontId="2" fillId="0" borderId="16" xfId="1" applyBorder="1"/>
    <xf numFmtId="0" fontId="6" fillId="0" borderId="8" xfId="1" applyFont="1" applyBorder="1" applyAlignment="1">
      <alignment vertical="center"/>
    </xf>
    <xf numFmtId="4" fontId="2" fillId="0" borderId="17" xfId="1" applyNumberFormat="1" applyBorder="1"/>
    <xf numFmtId="0" fontId="2" fillId="0" borderId="18" xfId="1" applyBorder="1"/>
    <xf numFmtId="0" fontId="2" fillId="0" borderId="19" xfId="1" applyBorder="1"/>
    <xf numFmtId="0" fontId="4" fillId="0" borderId="20" xfId="1" applyFont="1" applyBorder="1" applyAlignment="1">
      <alignment vertical="center"/>
    </xf>
    <xf numFmtId="0" fontId="2" fillId="0" borderId="21" xfId="1" applyBorder="1"/>
    <xf numFmtId="0" fontId="4" fillId="0" borderId="22" xfId="1" applyFont="1" applyBorder="1" applyAlignment="1">
      <alignment vertical="center"/>
    </xf>
    <xf numFmtId="4" fontId="2" fillId="0" borderId="23" xfId="1" applyNumberFormat="1" applyBorder="1"/>
    <xf numFmtId="0" fontId="4" fillId="0" borderId="14" xfId="1" applyFont="1" applyBorder="1" applyAlignment="1">
      <alignment vertical="center"/>
    </xf>
    <xf numFmtId="0" fontId="4" fillId="0" borderId="24" xfId="1" applyFont="1" applyBorder="1" applyAlignment="1">
      <alignment vertical="center" wrapText="1"/>
    </xf>
    <xf numFmtId="4" fontId="2" fillId="0" borderId="25" xfId="1" applyNumberFormat="1" applyBorder="1"/>
    <xf numFmtId="0" fontId="6" fillId="0" borderId="6" xfId="1" applyFont="1" applyBorder="1" applyAlignment="1">
      <alignment vertical="center"/>
    </xf>
    <xf numFmtId="4" fontId="2" fillId="0" borderId="26" xfId="1" applyNumberFormat="1" applyBorder="1"/>
    <xf numFmtId="4" fontId="2" fillId="0" borderId="9" xfId="1" applyNumberFormat="1" applyBorder="1"/>
    <xf numFmtId="0" fontId="2" fillId="0" borderId="27" xfId="1" applyBorder="1"/>
    <xf numFmtId="0" fontId="4" fillId="0" borderId="8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4" fontId="2" fillId="0" borderId="28" xfId="1" applyNumberFormat="1" applyBorder="1"/>
    <xf numFmtId="0" fontId="4" fillId="0" borderId="24" xfId="1" applyFont="1" applyBorder="1" applyAlignment="1">
      <alignment vertical="center"/>
    </xf>
    <xf numFmtId="4" fontId="2" fillId="0" borderId="29" xfId="1" applyNumberFormat="1" applyBorder="1"/>
    <xf numFmtId="4" fontId="2" fillId="0" borderId="30" xfId="1" applyNumberFormat="1" applyBorder="1"/>
    <xf numFmtId="0" fontId="2" fillId="0" borderId="31" xfId="1" applyBorder="1"/>
    <xf numFmtId="0" fontId="3" fillId="0" borderId="12" xfId="1" applyFont="1" applyBorder="1" applyAlignment="1">
      <alignment horizontal="left" vertical="center" wrapText="1"/>
    </xf>
    <xf numFmtId="4" fontId="2" fillId="0" borderId="42" xfId="1" applyNumberFormat="1" applyBorder="1"/>
    <xf numFmtId="0" fontId="2" fillId="0" borderId="32" xfId="1" applyBorder="1"/>
    <xf numFmtId="0" fontId="6" fillId="0" borderId="15" xfId="1" applyFont="1" applyBorder="1" applyAlignment="1">
      <alignment vertical="center"/>
    </xf>
    <xf numFmtId="0" fontId="4" fillId="0" borderId="15" xfId="1" applyFont="1" applyBorder="1" applyAlignment="1">
      <alignment horizontal="justify" vertical="center" wrapText="1"/>
    </xf>
    <xf numFmtId="0" fontId="2" fillId="0" borderId="33" xfId="1" applyBorder="1"/>
    <xf numFmtId="0" fontId="4" fillId="0" borderId="17" xfId="1" applyFont="1" applyBorder="1" applyAlignment="1">
      <alignment horizontal="justify" vertical="center" wrapText="1"/>
    </xf>
    <xf numFmtId="0" fontId="2" fillId="0" borderId="34" xfId="1" applyBorder="1"/>
    <xf numFmtId="4" fontId="2" fillId="0" borderId="35" xfId="1" applyNumberFormat="1" applyBorder="1"/>
    <xf numFmtId="0" fontId="6" fillId="0" borderId="8" xfId="1" applyFont="1" applyBorder="1" applyAlignment="1">
      <alignment horizontal="justify" vertical="center" wrapText="1"/>
    </xf>
    <xf numFmtId="4" fontId="1" fillId="3" borderId="29" xfId="1" applyNumberFormat="1" applyFont="1" applyFill="1" applyBorder="1"/>
    <xf numFmtId="4" fontId="2" fillId="3" borderId="28" xfId="1" applyNumberFormat="1" applyFill="1" applyBorder="1"/>
    <xf numFmtId="4" fontId="2" fillId="3" borderId="23" xfId="1" applyNumberFormat="1" applyFill="1" applyBorder="1"/>
    <xf numFmtId="0" fontId="4" fillId="0" borderId="20" xfId="1" applyFont="1" applyBorder="1" applyAlignment="1">
      <alignment horizontal="justify" vertical="center" wrapText="1"/>
    </xf>
    <xf numFmtId="4" fontId="2" fillId="3" borderId="25" xfId="1" applyNumberFormat="1" applyFill="1" applyBorder="1"/>
    <xf numFmtId="0" fontId="4" fillId="0" borderId="24" xfId="1" applyFont="1" applyBorder="1" applyAlignment="1">
      <alignment horizontal="justify" vertical="center" wrapText="1"/>
    </xf>
    <xf numFmtId="4" fontId="2" fillId="3" borderId="36" xfId="1" applyNumberFormat="1" applyFill="1" applyBorder="1"/>
    <xf numFmtId="4" fontId="2" fillId="3" borderId="0" xfId="1" applyNumberFormat="1" applyFill="1"/>
    <xf numFmtId="4" fontId="1" fillId="3" borderId="1" xfId="1" applyNumberFormat="1" applyFont="1" applyFill="1" applyBorder="1"/>
    <xf numFmtId="4" fontId="2" fillId="3" borderId="1" xfId="1" applyNumberFormat="1" applyFill="1" applyBorder="1"/>
    <xf numFmtId="4" fontId="20" fillId="0" borderId="1" xfId="1" applyNumberFormat="1" applyFont="1" applyBorder="1"/>
    <xf numFmtId="0" fontId="6" fillId="0" borderId="37" xfId="1" applyFont="1" applyBorder="1" applyAlignment="1">
      <alignment vertical="center"/>
    </xf>
    <xf numFmtId="4" fontId="2" fillId="0" borderId="38" xfId="1" applyNumberFormat="1" applyBorder="1"/>
    <xf numFmtId="4" fontId="21" fillId="0" borderId="0" xfId="1" applyNumberFormat="1" applyFont="1"/>
    <xf numFmtId="0" fontId="3" fillId="0" borderId="8" xfId="1" applyFont="1" applyBorder="1" applyAlignment="1">
      <alignment vertical="center" wrapText="1"/>
    </xf>
    <xf numFmtId="0" fontId="4" fillId="0" borderId="39" xfId="1" applyFont="1" applyBorder="1" applyAlignment="1">
      <alignment vertical="center"/>
    </xf>
    <xf numFmtId="4" fontId="2" fillId="0" borderId="2" xfId="1" applyNumberFormat="1" applyBorder="1"/>
    <xf numFmtId="0" fontId="2" fillId="0" borderId="40" xfId="1" applyBorder="1"/>
    <xf numFmtId="0" fontId="0" fillId="0" borderId="2" xfId="0" applyBorder="1"/>
    <xf numFmtId="0" fontId="7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7" fillId="0" borderId="43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6" xfId="0" applyFont="1" applyBorder="1"/>
    <xf numFmtId="0" fontId="0" fillId="0" borderId="10" xfId="0" applyBorder="1"/>
    <xf numFmtId="0" fontId="3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3" xfId="0" applyBorder="1"/>
    <xf numFmtId="0" fontId="6" fillId="0" borderId="14" xfId="0" applyFont="1" applyBorder="1" applyAlignment="1">
      <alignment vertical="center"/>
    </xf>
    <xf numFmtId="0" fontId="0" fillId="0" borderId="16" xfId="0" applyBorder="1"/>
    <xf numFmtId="0" fontId="6" fillId="0" borderId="8" xfId="0" applyFont="1" applyBorder="1" applyAlignment="1">
      <alignment vertical="center"/>
    </xf>
    <xf numFmtId="0" fontId="0" fillId="0" borderId="18" xfId="0" applyBorder="1"/>
    <xf numFmtId="0" fontId="3" fillId="0" borderId="20" xfId="0" applyFont="1" applyBorder="1" applyAlignment="1">
      <alignment vertical="center"/>
    </xf>
    <xf numFmtId="0" fontId="0" fillId="0" borderId="19" xfId="0" applyBorder="1"/>
    <xf numFmtId="0" fontId="6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0" fillId="0" borderId="27" xfId="0" applyBorder="1"/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21" xfId="0" applyBorder="1"/>
    <xf numFmtId="0" fontId="25" fillId="0" borderId="24" xfId="0" applyFont="1" applyBorder="1" applyAlignment="1">
      <alignment vertical="center"/>
    </xf>
    <xf numFmtId="0" fontId="26" fillId="0" borderId="27" xfId="0" applyFont="1" applyBorder="1"/>
    <xf numFmtId="0" fontId="10" fillId="0" borderId="6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24" fillId="0" borderId="19" xfId="0" applyFont="1" applyBorder="1"/>
    <xf numFmtId="0" fontId="4" fillId="0" borderId="44" xfId="0" applyFont="1" applyBorder="1" applyAlignment="1">
      <alignment vertical="center"/>
    </xf>
    <xf numFmtId="0" fontId="0" fillId="0" borderId="31" xfId="0" applyBorder="1"/>
    <xf numFmtId="0" fontId="10" fillId="0" borderId="11" xfId="0" applyFont="1" applyBorder="1" applyAlignment="1">
      <alignment vertical="center"/>
    </xf>
    <xf numFmtId="0" fontId="25" fillId="0" borderId="20" xfId="0" applyFont="1" applyBorder="1" applyAlignment="1">
      <alignment horizontal="left" vertical="center" wrapText="1"/>
    </xf>
    <xf numFmtId="0" fontId="0" fillId="0" borderId="7" xfId="0" applyBorder="1"/>
    <xf numFmtId="0" fontId="10" fillId="0" borderId="1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26" fillId="0" borderId="1" xfId="0" applyFont="1" applyBorder="1"/>
    <xf numFmtId="4" fontId="9" fillId="0" borderId="1" xfId="1" applyNumberFormat="1" applyFont="1" applyBorder="1"/>
    <xf numFmtId="0" fontId="2" fillId="0" borderId="1" xfId="1" applyBorder="1" applyAlignment="1">
      <alignment horizontal="right" wrapText="1"/>
    </xf>
    <xf numFmtId="0" fontId="1" fillId="0" borderId="1" xfId="1" applyFont="1" applyBorder="1" applyAlignment="1">
      <alignment horizontal="right" wrapText="1"/>
    </xf>
    <xf numFmtId="4" fontId="9" fillId="0" borderId="1" xfId="1" applyNumberFormat="1" applyFont="1" applyBorder="1" applyAlignment="1">
      <alignment horizontal="right"/>
    </xf>
    <xf numFmtId="4" fontId="22" fillId="0" borderId="0" xfId="0" applyNumberFormat="1" applyFont="1"/>
    <xf numFmtId="4" fontId="23" fillId="0" borderId="9" xfId="0" applyNumberFormat="1" applyFont="1" applyBorder="1"/>
    <xf numFmtId="4" fontId="0" fillId="0" borderId="12" xfId="0" applyNumberFormat="1" applyBorder="1"/>
    <xf numFmtId="4" fontId="0" fillId="0" borderId="15" xfId="0" applyNumberFormat="1" applyBorder="1"/>
    <xf numFmtId="4" fontId="0" fillId="0" borderId="17" xfId="0" applyNumberFormat="1" applyBorder="1"/>
    <xf numFmtId="4" fontId="23" fillId="0" borderId="26" xfId="0" applyNumberFormat="1" applyFont="1" applyBorder="1"/>
    <xf numFmtId="4" fontId="24" fillId="0" borderId="1" xfId="0" applyNumberFormat="1" applyFont="1" applyBorder="1"/>
    <xf numFmtId="4" fontId="0" fillId="0" borderId="28" xfId="0" applyNumberFormat="1" applyBorder="1"/>
    <xf numFmtId="4" fontId="0" fillId="0" borderId="23" xfId="0" applyNumberFormat="1" applyBorder="1"/>
    <xf numFmtId="4" fontId="0" fillId="0" borderId="25" xfId="0" applyNumberFormat="1" applyBorder="1"/>
    <xf numFmtId="4" fontId="24" fillId="0" borderId="26" xfId="0" applyNumberFormat="1" applyFont="1" applyBorder="1"/>
    <xf numFmtId="4" fontId="24" fillId="0" borderId="9" xfId="0" applyNumberFormat="1" applyFont="1" applyBorder="1"/>
    <xf numFmtId="4" fontId="24" fillId="0" borderId="0" xfId="0" applyNumberFormat="1" applyFont="1"/>
    <xf numFmtId="4" fontId="0" fillId="0" borderId="45" xfId="0" applyNumberFormat="1" applyBorder="1"/>
    <xf numFmtId="4" fontId="0" fillId="0" borderId="9" xfId="0" applyNumberFormat="1" applyBorder="1"/>
    <xf numFmtId="4" fontId="24" fillId="0" borderId="29" xfId="0" applyNumberFormat="1" applyFont="1" applyBorder="1"/>
    <xf numFmtId="4" fontId="0" fillId="0" borderId="29" xfId="0" applyNumberFormat="1" applyBorder="1"/>
    <xf numFmtId="4" fontId="24" fillId="0" borderId="12" xfId="0" applyNumberFormat="1" applyFont="1" applyBorder="1"/>
    <xf numFmtId="4" fontId="0" fillId="0" borderId="30" xfId="0" applyNumberFormat="1" applyBorder="1"/>
    <xf numFmtId="4" fontId="0" fillId="0" borderId="35" xfId="0" applyNumberFormat="1" applyBorder="1"/>
    <xf numFmtId="4" fontId="0" fillId="0" borderId="46" xfId="0" applyNumberFormat="1" applyBorder="1"/>
    <xf numFmtId="4" fontId="0" fillId="0" borderId="36" xfId="0" applyNumberFormat="1" applyBorder="1"/>
    <xf numFmtId="4" fontId="23" fillId="0" borderId="0" xfId="0" applyNumberFormat="1" applyFont="1"/>
    <xf numFmtId="0" fontId="7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3"/>
  <sheetViews>
    <sheetView tabSelected="1" view="pageBreakPreview" topLeftCell="A2" zoomScale="130" zoomScaleNormal="90" zoomScaleSheetLayoutView="130" workbookViewId="0">
      <selection activeCell="A3" sqref="A3"/>
    </sheetView>
  </sheetViews>
  <sheetFormatPr defaultRowHeight="15" x14ac:dyDescent="0.25"/>
  <cols>
    <col min="1" max="1" width="59.85546875" customWidth="1"/>
    <col min="2" max="2" width="18.140625" style="10" customWidth="1"/>
    <col min="3" max="3" width="19" customWidth="1"/>
    <col min="4" max="4" width="18.85546875" customWidth="1"/>
  </cols>
  <sheetData>
    <row r="1" spans="1:3" x14ac:dyDescent="0.25">
      <c r="A1" s="1" t="s">
        <v>0</v>
      </c>
      <c r="B1" s="8"/>
      <c r="C1" s="1"/>
    </row>
    <row r="2" spans="1:3" x14ac:dyDescent="0.25">
      <c r="A2" s="1" t="s">
        <v>1</v>
      </c>
      <c r="B2" s="8"/>
      <c r="C2" s="1"/>
    </row>
    <row r="3" spans="1:3" x14ac:dyDescent="0.25">
      <c r="A3" s="1" t="s">
        <v>68</v>
      </c>
      <c r="B3" s="8"/>
      <c r="C3" s="1"/>
    </row>
    <row r="5" spans="1:3" ht="18" x14ac:dyDescent="0.25">
      <c r="A5" s="246" t="s">
        <v>2</v>
      </c>
      <c r="B5" s="246"/>
      <c r="C5" s="246"/>
    </row>
    <row r="6" spans="1:3" ht="15.75" x14ac:dyDescent="0.25">
      <c r="A6" s="243" t="s">
        <v>115</v>
      </c>
      <c r="B6" s="243"/>
      <c r="C6" s="243"/>
    </row>
    <row r="7" spans="1:3" x14ac:dyDescent="0.25">
      <c r="A7" s="1"/>
      <c r="B7" s="8"/>
      <c r="C7" s="1"/>
    </row>
    <row r="8" spans="1:3" ht="31.5" x14ac:dyDescent="0.25">
      <c r="A8" s="24" t="s">
        <v>3</v>
      </c>
      <c r="B8" s="25" t="s">
        <v>4</v>
      </c>
      <c r="C8" s="26" t="s">
        <v>5</v>
      </c>
    </row>
    <row r="9" spans="1:3" x14ac:dyDescent="0.25">
      <c r="A9" s="3">
        <v>1</v>
      </c>
      <c r="B9" s="3">
        <v>2</v>
      </c>
      <c r="C9" s="3">
        <v>3</v>
      </c>
    </row>
    <row r="10" spans="1:3" ht="15.75" x14ac:dyDescent="0.25">
      <c r="A10" s="13" t="s">
        <v>6</v>
      </c>
      <c r="B10" s="14">
        <f>B11+B15+B52+B56+B58+B68+B79+B82</f>
        <v>17542435.57</v>
      </c>
      <c r="C10" s="2"/>
    </row>
    <row r="11" spans="1:3" x14ac:dyDescent="0.25">
      <c r="A11" s="5" t="s">
        <v>7</v>
      </c>
      <c r="B11" s="216">
        <f>B12+B13+B14</f>
        <v>6323522.1799999997</v>
      </c>
      <c r="C11" s="2"/>
    </row>
    <row r="12" spans="1:3" x14ac:dyDescent="0.25">
      <c r="A12" s="6" t="s">
        <v>8</v>
      </c>
      <c r="B12" s="9">
        <f>4279676+35255+174866+25595+40836+21190+795383</f>
        <v>5372801</v>
      </c>
      <c r="C12" s="2"/>
    </row>
    <row r="13" spans="1:3" x14ac:dyDescent="0.25">
      <c r="A13" s="6" t="s">
        <v>9</v>
      </c>
      <c r="B13" s="9">
        <f>676388+154311.68+637.5</f>
        <v>831337.17999999993</v>
      </c>
      <c r="C13" s="2"/>
    </row>
    <row r="14" spans="1:3" x14ac:dyDescent="0.25">
      <c r="A14" s="6" t="s">
        <v>10</v>
      </c>
      <c r="B14" s="9">
        <f>2103+117281</f>
        <v>119384</v>
      </c>
      <c r="C14" s="2"/>
    </row>
    <row r="15" spans="1:3" x14ac:dyDescent="0.25">
      <c r="A15" s="5" t="s">
        <v>11</v>
      </c>
      <c r="B15" s="216">
        <f>B16+B27+B28+B30+B34+B38+B41+B42+B43+B44+B45+B46+B47+B49</f>
        <v>671355.99000000011</v>
      </c>
      <c r="C15" s="2"/>
    </row>
    <row r="16" spans="1:3" x14ac:dyDescent="0.25">
      <c r="A16" s="6" t="s">
        <v>12</v>
      </c>
      <c r="B16" s="9">
        <f>B17+B18+B19+B20+B21+B22+B23+B24+B25+B26</f>
        <v>343052.16000000003</v>
      </c>
      <c r="C16" s="2"/>
    </row>
    <row r="17" spans="1:3" x14ac:dyDescent="0.25">
      <c r="A17" s="11" t="s">
        <v>13</v>
      </c>
      <c r="B17" s="9">
        <f>7621.95+28282.37</f>
        <v>35904.32</v>
      </c>
      <c r="C17" s="2"/>
    </row>
    <row r="18" spans="1:3" x14ac:dyDescent="0.25">
      <c r="A18" s="11" t="s">
        <v>14</v>
      </c>
      <c r="B18" s="9">
        <f>245.97+557.5</f>
        <v>803.47</v>
      </c>
      <c r="C18" s="2"/>
    </row>
    <row r="19" spans="1:3" x14ac:dyDescent="0.25">
      <c r="A19" s="11" t="s">
        <v>15</v>
      </c>
      <c r="B19" s="9">
        <f>111347.84+39007.68</f>
        <v>150355.51999999999</v>
      </c>
      <c r="C19" s="2"/>
    </row>
    <row r="20" spans="1:3" x14ac:dyDescent="0.25">
      <c r="A20" s="11" t="s">
        <v>16</v>
      </c>
      <c r="B20" s="9">
        <f>13452.63+8722.68</f>
        <v>22175.309999999998</v>
      </c>
      <c r="C20" s="2"/>
    </row>
    <row r="21" spans="1:3" x14ac:dyDescent="0.25">
      <c r="A21" s="11" t="s">
        <v>17</v>
      </c>
      <c r="B21" s="9">
        <f>62398.15</f>
        <v>62398.15</v>
      </c>
      <c r="C21" s="2"/>
    </row>
    <row r="22" spans="1:3" x14ac:dyDescent="0.25">
      <c r="A22" s="11" t="s">
        <v>18</v>
      </c>
      <c r="B22" s="9">
        <f>339</f>
        <v>339</v>
      </c>
      <c r="C22" s="2"/>
    </row>
    <row r="23" spans="1:3" x14ac:dyDescent="0.25">
      <c r="A23" s="11" t="s">
        <v>19</v>
      </c>
      <c r="B23" s="9">
        <f>1400+15322.11</f>
        <v>16722.11</v>
      </c>
      <c r="C23" s="2"/>
    </row>
    <row r="24" spans="1:3" x14ac:dyDescent="0.25">
      <c r="A24" s="11" t="s">
        <v>20</v>
      </c>
      <c r="B24" s="9">
        <f>7205.33+113.42</f>
        <v>7318.75</v>
      </c>
      <c r="C24" s="2"/>
    </row>
    <row r="25" spans="1:3" x14ac:dyDescent="0.25">
      <c r="A25" s="11" t="s">
        <v>21</v>
      </c>
      <c r="B25" s="9">
        <f>13750.03+14482.1</f>
        <v>28232.13</v>
      </c>
      <c r="C25" s="2"/>
    </row>
    <row r="26" spans="1:3" ht="25.5" x14ac:dyDescent="0.25">
      <c r="A26" s="15" t="s">
        <v>22</v>
      </c>
      <c r="B26" s="9">
        <f>14070.45+4732.95</f>
        <v>18803.400000000001</v>
      </c>
      <c r="C26" s="2"/>
    </row>
    <row r="27" spans="1:3" x14ac:dyDescent="0.25">
      <c r="A27" s="6" t="s">
        <v>23</v>
      </c>
      <c r="B27" s="9">
        <f>30886.08</f>
        <v>30886.080000000002</v>
      </c>
      <c r="C27" s="2"/>
    </row>
    <row r="28" spans="1:3" x14ac:dyDescent="0.25">
      <c r="A28" s="6" t="s">
        <v>24</v>
      </c>
      <c r="B28" s="9">
        <f>B29</f>
        <v>36432.15</v>
      </c>
      <c r="C28" s="2"/>
    </row>
    <row r="29" spans="1:3" x14ac:dyDescent="0.25">
      <c r="A29" s="11" t="s">
        <v>25</v>
      </c>
      <c r="B29" s="9">
        <f>36432.15</f>
        <v>36432.15</v>
      </c>
      <c r="C29" s="2"/>
    </row>
    <row r="30" spans="1:3" x14ac:dyDescent="0.25">
      <c r="A30" s="6" t="s">
        <v>26</v>
      </c>
      <c r="B30" s="9">
        <f>B32+B31+B33</f>
        <v>0</v>
      </c>
      <c r="C30" s="2"/>
    </row>
    <row r="31" spans="1:3" x14ac:dyDescent="0.25">
      <c r="A31" s="11" t="s">
        <v>27</v>
      </c>
      <c r="B31" s="9">
        <f>0</f>
        <v>0</v>
      </c>
      <c r="C31" s="2"/>
    </row>
    <row r="32" spans="1:3" x14ac:dyDescent="0.25">
      <c r="A32" s="11" t="s">
        <v>28</v>
      </c>
      <c r="B32" s="12">
        <f>0</f>
        <v>0</v>
      </c>
      <c r="C32" s="2"/>
    </row>
    <row r="33" spans="1:3" x14ac:dyDescent="0.25">
      <c r="A33" s="11" t="s">
        <v>29</v>
      </c>
      <c r="B33" s="9">
        <f>0</f>
        <v>0</v>
      </c>
      <c r="C33" s="2"/>
    </row>
    <row r="34" spans="1:3" x14ac:dyDescent="0.25">
      <c r="A34" s="6" t="s">
        <v>30</v>
      </c>
      <c r="B34" s="9">
        <f>B35+B36+B37</f>
        <v>672.7</v>
      </c>
      <c r="C34" s="2"/>
    </row>
    <row r="35" spans="1:3" x14ac:dyDescent="0.25">
      <c r="A35" s="11" t="s">
        <v>31</v>
      </c>
      <c r="B35" s="9">
        <v>0</v>
      </c>
      <c r="C35" s="2"/>
    </row>
    <row r="36" spans="1:3" x14ac:dyDescent="0.25">
      <c r="A36" s="11" t="s">
        <v>32</v>
      </c>
      <c r="B36" s="9">
        <f>0</f>
        <v>0</v>
      </c>
      <c r="C36" s="2"/>
    </row>
    <row r="37" spans="1:3" x14ac:dyDescent="0.25">
      <c r="A37" s="11" t="s">
        <v>33</v>
      </c>
      <c r="B37" s="9">
        <f>672.7</f>
        <v>672.7</v>
      </c>
      <c r="C37" s="2"/>
    </row>
    <row r="38" spans="1:3" x14ac:dyDescent="0.25">
      <c r="A38" s="6" t="s">
        <v>34</v>
      </c>
      <c r="B38" s="9">
        <f>B39+B40</f>
        <v>49215.570000000007</v>
      </c>
      <c r="C38" s="2"/>
    </row>
    <row r="39" spans="1:3" x14ac:dyDescent="0.25">
      <c r="A39" s="11" t="s">
        <v>35</v>
      </c>
      <c r="B39" s="9">
        <f>6215.26+275.15</f>
        <v>6490.41</v>
      </c>
      <c r="C39" s="2"/>
    </row>
    <row r="40" spans="1:3" x14ac:dyDescent="0.25">
      <c r="A40" s="11" t="s">
        <v>36</v>
      </c>
      <c r="B40" s="9">
        <f>42725.16</f>
        <v>42725.16</v>
      </c>
      <c r="C40" s="2"/>
    </row>
    <row r="41" spans="1:3" x14ac:dyDescent="0.25">
      <c r="A41" s="6" t="s">
        <v>37</v>
      </c>
      <c r="B41" s="9">
        <f>0</f>
        <v>0</v>
      </c>
      <c r="C41" s="2"/>
    </row>
    <row r="42" spans="1:3" x14ac:dyDescent="0.25">
      <c r="A42" s="6" t="s">
        <v>38</v>
      </c>
      <c r="B42" s="9">
        <f>0</f>
        <v>0</v>
      </c>
      <c r="C42" s="2"/>
    </row>
    <row r="43" spans="1:3" x14ac:dyDescent="0.25">
      <c r="A43" s="6" t="s">
        <v>39</v>
      </c>
      <c r="B43" s="9">
        <f>0</f>
        <v>0</v>
      </c>
      <c r="C43" s="2"/>
    </row>
    <row r="44" spans="1:3" x14ac:dyDescent="0.25">
      <c r="A44" s="6" t="s">
        <v>40</v>
      </c>
      <c r="B44" s="9">
        <f>0</f>
        <v>0</v>
      </c>
      <c r="C44" s="2"/>
    </row>
    <row r="45" spans="1:3" x14ac:dyDescent="0.25">
      <c r="A45" s="16" t="s">
        <v>74</v>
      </c>
      <c r="B45" s="9">
        <f>0</f>
        <v>0</v>
      </c>
      <c r="C45" s="2"/>
    </row>
    <row r="46" spans="1:3" x14ac:dyDescent="0.25">
      <c r="A46" s="6" t="s">
        <v>41</v>
      </c>
      <c r="B46" s="9">
        <v>-3569.07</v>
      </c>
      <c r="C46" s="2"/>
    </row>
    <row r="47" spans="1:3" x14ac:dyDescent="0.25">
      <c r="A47" s="6" t="s">
        <v>42</v>
      </c>
      <c r="B47" s="9">
        <f>B48+B50+B51</f>
        <v>214286.4</v>
      </c>
      <c r="C47" s="2"/>
    </row>
    <row r="48" spans="1:3" x14ac:dyDescent="0.25">
      <c r="A48" s="11" t="s">
        <v>69</v>
      </c>
      <c r="B48" s="9">
        <v>0</v>
      </c>
      <c r="C48" s="2"/>
    </row>
    <row r="49" spans="1:3" x14ac:dyDescent="0.25">
      <c r="A49" s="11" t="s">
        <v>84</v>
      </c>
      <c r="B49" s="9">
        <f>380</f>
        <v>380</v>
      </c>
      <c r="C49" s="2"/>
    </row>
    <row r="50" spans="1:3" ht="14.25" customHeight="1" x14ac:dyDescent="0.25">
      <c r="A50" s="11" t="s">
        <v>71</v>
      </c>
      <c r="B50" s="9">
        <f>135087.03</f>
        <v>135087.03</v>
      </c>
      <c r="C50" s="2"/>
    </row>
    <row r="51" spans="1:3" x14ac:dyDescent="0.25">
      <c r="A51" s="11" t="s">
        <v>72</v>
      </c>
      <c r="B51" s="9">
        <f>0+79199.37</f>
        <v>79199.37</v>
      </c>
      <c r="C51" s="2"/>
    </row>
    <row r="52" spans="1:3" ht="30" x14ac:dyDescent="0.25">
      <c r="A52" s="17" t="s">
        <v>43</v>
      </c>
      <c r="B52" s="9">
        <f>B53</f>
        <v>0</v>
      </c>
      <c r="C52" s="2"/>
    </row>
    <row r="53" spans="1:3" x14ac:dyDescent="0.25">
      <c r="A53" s="6" t="s">
        <v>44</v>
      </c>
      <c r="B53" s="9">
        <f>B54+B55</f>
        <v>0</v>
      </c>
      <c r="C53" s="2"/>
    </row>
    <row r="54" spans="1:3" ht="25.5" x14ac:dyDescent="0.25">
      <c r="A54" s="4" t="s">
        <v>45</v>
      </c>
      <c r="B54" s="9"/>
      <c r="C54" s="2"/>
    </row>
    <row r="55" spans="1:3" ht="25.5" x14ac:dyDescent="0.25">
      <c r="A55" s="4" t="s">
        <v>46</v>
      </c>
      <c r="B55" s="9"/>
      <c r="C55" s="2"/>
    </row>
    <row r="56" spans="1:3" x14ac:dyDescent="0.25">
      <c r="A56" s="5" t="s">
        <v>47</v>
      </c>
      <c r="B56" s="9">
        <f>B57</f>
        <v>0</v>
      </c>
      <c r="C56" s="2"/>
    </row>
    <row r="57" spans="1:3" ht="25.5" x14ac:dyDescent="0.25">
      <c r="A57" s="18" t="s">
        <v>48</v>
      </c>
      <c r="B57" s="9">
        <f>0</f>
        <v>0</v>
      </c>
      <c r="C57" s="2"/>
    </row>
    <row r="58" spans="1:3" ht="39" customHeight="1" x14ac:dyDescent="0.25">
      <c r="A58" s="18" t="s">
        <v>49</v>
      </c>
      <c r="B58" s="9"/>
      <c r="C58" s="2"/>
    </row>
    <row r="59" spans="1:3" x14ac:dyDescent="0.25">
      <c r="A59" s="11" t="s">
        <v>50</v>
      </c>
      <c r="B59" s="9"/>
      <c r="C59" s="2"/>
    </row>
    <row r="60" spans="1:3" x14ac:dyDescent="0.25">
      <c r="A60" s="11" t="s">
        <v>51</v>
      </c>
      <c r="B60" s="9"/>
      <c r="C60" s="2"/>
    </row>
    <row r="61" spans="1:3" x14ac:dyDescent="0.25">
      <c r="A61" s="11" t="s">
        <v>52</v>
      </c>
      <c r="B61" s="9"/>
      <c r="C61" s="2"/>
    </row>
    <row r="62" spans="1:3" ht="29.25" customHeight="1" x14ac:dyDescent="0.25">
      <c r="A62" s="4" t="s">
        <v>53</v>
      </c>
      <c r="B62" s="9"/>
      <c r="C62" s="2"/>
    </row>
    <row r="63" spans="1:3" x14ac:dyDescent="0.25">
      <c r="A63" s="11" t="s">
        <v>54</v>
      </c>
      <c r="B63" s="9"/>
      <c r="C63" s="2"/>
    </row>
    <row r="64" spans="1:3" x14ac:dyDescent="0.25">
      <c r="A64" s="11" t="s">
        <v>55</v>
      </c>
      <c r="B64" s="9"/>
      <c r="C64" s="2"/>
    </row>
    <row r="65" spans="1:4" x14ac:dyDescent="0.25">
      <c r="A65" s="11" t="s">
        <v>61</v>
      </c>
      <c r="B65" s="9"/>
      <c r="C65" s="2"/>
    </row>
    <row r="66" spans="1:4" ht="25.5" x14ac:dyDescent="0.25">
      <c r="A66" s="4" t="s">
        <v>56</v>
      </c>
      <c r="B66" s="9"/>
      <c r="C66" s="2"/>
    </row>
    <row r="67" spans="1:4" ht="33.75" customHeight="1" x14ac:dyDescent="0.25">
      <c r="A67" s="4" t="s">
        <v>62</v>
      </c>
      <c r="B67" s="9"/>
      <c r="C67" s="2"/>
    </row>
    <row r="68" spans="1:4" ht="38.25" x14ac:dyDescent="0.25">
      <c r="A68" s="7" t="s">
        <v>63</v>
      </c>
      <c r="B68" s="19">
        <f>B70+C70</f>
        <v>9986445.4000000004</v>
      </c>
      <c r="C68" s="217"/>
      <c r="D68" s="10"/>
    </row>
    <row r="69" spans="1:4" x14ac:dyDescent="0.25">
      <c r="A69" s="7"/>
      <c r="B69" s="19" t="s">
        <v>79</v>
      </c>
      <c r="C69" s="218" t="s">
        <v>80</v>
      </c>
      <c r="D69" s="10"/>
    </row>
    <row r="70" spans="1:4" x14ac:dyDescent="0.25">
      <c r="A70" s="7"/>
      <c r="B70" s="19">
        <f>B71+B72+B74+B75+B76+B77+B78+B73</f>
        <v>4068549.83</v>
      </c>
      <c r="C70" s="19">
        <f>C71+C72+C74+C75+C76+C77+C78+C73</f>
        <v>5917895.5700000003</v>
      </c>
      <c r="D70" s="10"/>
    </row>
    <row r="71" spans="1:4" ht="25.5" x14ac:dyDescent="0.25">
      <c r="A71" s="4" t="s">
        <v>82</v>
      </c>
      <c r="B71" s="21"/>
      <c r="C71" s="21"/>
      <c r="D71" s="10"/>
    </row>
    <row r="72" spans="1:4" ht="24" customHeight="1" x14ac:dyDescent="0.25">
      <c r="A72" s="4" t="s">
        <v>64</v>
      </c>
      <c r="B72" s="21">
        <v>2386937.09</v>
      </c>
      <c r="C72" s="21">
        <v>5061117.04</v>
      </c>
    </row>
    <row r="73" spans="1:4" ht="24" customHeight="1" x14ac:dyDescent="0.25">
      <c r="A73" s="4" t="s">
        <v>81</v>
      </c>
      <c r="B73" s="21">
        <v>1243456.78</v>
      </c>
      <c r="C73" s="21">
        <v>697862</v>
      </c>
    </row>
    <row r="74" spans="1:4" ht="25.5" x14ac:dyDescent="0.25">
      <c r="A74" s="4" t="s">
        <v>65</v>
      </c>
      <c r="B74" s="21">
        <v>124268.5</v>
      </c>
      <c r="C74" s="21"/>
    </row>
    <row r="75" spans="1:4" ht="25.5" x14ac:dyDescent="0.25">
      <c r="A75" s="4" t="s">
        <v>66</v>
      </c>
      <c r="B75" s="21">
        <v>158637.39000000001</v>
      </c>
      <c r="C75" s="21"/>
    </row>
    <row r="76" spans="1:4" x14ac:dyDescent="0.25">
      <c r="A76" s="4" t="s">
        <v>78</v>
      </c>
      <c r="B76" s="21"/>
      <c r="C76" s="21"/>
    </row>
    <row r="77" spans="1:4" x14ac:dyDescent="0.25">
      <c r="A77" s="4" t="s">
        <v>67</v>
      </c>
      <c r="B77" s="21">
        <v>155250.07</v>
      </c>
      <c r="C77" s="21">
        <v>98669.36</v>
      </c>
    </row>
    <row r="78" spans="1:4" ht="25.5" x14ac:dyDescent="0.25">
      <c r="A78" s="4" t="s">
        <v>73</v>
      </c>
      <c r="B78" s="21"/>
      <c r="C78" s="21">
        <v>60247.17</v>
      </c>
    </row>
    <row r="79" spans="1:4" x14ac:dyDescent="0.25">
      <c r="A79" s="5" t="s">
        <v>57</v>
      </c>
      <c r="B79" s="219">
        <f>B80</f>
        <v>545077</v>
      </c>
      <c r="C79" s="20"/>
    </row>
    <row r="80" spans="1:4" x14ac:dyDescent="0.25">
      <c r="A80" s="6" t="s">
        <v>58</v>
      </c>
      <c r="B80" s="21">
        <f>B81</f>
        <v>545077</v>
      </c>
      <c r="C80" s="20"/>
    </row>
    <row r="81" spans="1:3" x14ac:dyDescent="0.25">
      <c r="A81" s="6" t="s">
        <v>59</v>
      </c>
      <c r="B81" s="21">
        <f>64510+478842+1725</f>
        <v>545077</v>
      </c>
      <c r="C81" s="20"/>
    </row>
    <row r="82" spans="1:3" x14ac:dyDescent="0.25">
      <c r="A82" s="5" t="s">
        <v>70</v>
      </c>
      <c r="B82" s="19">
        <f>B83</f>
        <v>16035</v>
      </c>
      <c r="C82" s="20"/>
    </row>
    <row r="83" spans="1:3" x14ac:dyDescent="0.25">
      <c r="A83" s="11" t="s">
        <v>60</v>
      </c>
      <c r="B83" s="21">
        <f>16035</f>
        <v>16035</v>
      </c>
      <c r="C83" s="20"/>
    </row>
    <row r="84" spans="1:3" x14ac:dyDescent="0.25">
      <c r="A84" s="5" t="s">
        <v>83</v>
      </c>
      <c r="B84" s="19">
        <f>B86+B85+B87</f>
        <v>0</v>
      </c>
      <c r="C84" s="20"/>
    </row>
    <row r="85" spans="1:3" x14ac:dyDescent="0.25">
      <c r="A85" s="11" t="s">
        <v>75</v>
      </c>
      <c r="B85" s="21">
        <f>0</f>
        <v>0</v>
      </c>
      <c r="C85" s="20"/>
    </row>
    <row r="86" spans="1:3" x14ac:dyDescent="0.25">
      <c r="A86" s="11" t="s">
        <v>76</v>
      </c>
      <c r="B86" s="22">
        <f>0</f>
        <v>0</v>
      </c>
      <c r="C86" s="23"/>
    </row>
    <row r="87" spans="1:3" x14ac:dyDescent="0.25">
      <c r="A87" s="11" t="s">
        <v>77</v>
      </c>
      <c r="B87" s="22">
        <f>0</f>
        <v>0</v>
      </c>
      <c r="C87" s="23"/>
    </row>
    <row r="89" spans="1:3" ht="16.5" x14ac:dyDescent="0.3">
      <c r="A89" s="27" t="s">
        <v>0</v>
      </c>
      <c r="B89" s="28"/>
      <c r="C89" s="27"/>
    </row>
    <row r="90" spans="1:3" ht="16.5" x14ac:dyDescent="0.3">
      <c r="A90" s="27" t="s">
        <v>1</v>
      </c>
      <c r="B90" s="28"/>
      <c r="C90" s="27"/>
    </row>
    <row r="91" spans="1:3" ht="16.5" x14ac:dyDescent="0.3">
      <c r="A91" s="27" t="s">
        <v>85</v>
      </c>
      <c r="B91" s="28"/>
      <c r="C91" s="27"/>
    </row>
    <row r="92" spans="1:3" ht="16.5" x14ac:dyDescent="0.3">
      <c r="A92" s="27" t="s">
        <v>86</v>
      </c>
      <c r="B92" s="28"/>
      <c r="C92" s="27"/>
    </row>
    <row r="93" spans="1:3" ht="16.5" x14ac:dyDescent="0.3">
      <c r="A93" s="29"/>
      <c r="B93" s="30"/>
      <c r="C93" s="29"/>
    </row>
    <row r="94" spans="1:3" ht="21" x14ac:dyDescent="0.4">
      <c r="A94" s="247" t="s">
        <v>2</v>
      </c>
      <c r="B94" s="247"/>
      <c r="C94" s="247"/>
    </row>
    <row r="95" spans="1:3" ht="18" x14ac:dyDescent="0.35">
      <c r="A95" s="248" t="s">
        <v>115</v>
      </c>
      <c r="B95" s="248"/>
      <c r="C95" s="248"/>
    </row>
    <row r="96" spans="1:3" ht="17.25" thickBot="1" x14ac:dyDescent="0.35">
      <c r="A96" s="31"/>
      <c r="B96" s="28"/>
      <c r="C96" s="27"/>
    </row>
    <row r="97" spans="1:3" ht="37.5" thickTop="1" thickBot="1" x14ac:dyDescent="0.4">
      <c r="A97" s="32" t="s">
        <v>3</v>
      </c>
      <c r="B97" s="33" t="s">
        <v>4</v>
      </c>
      <c r="C97" s="33" t="s">
        <v>87</v>
      </c>
    </row>
    <row r="98" spans="1:3" ht="18" thickTop="1" thickBot="1" x14ac:dyDescent="0.35">
      <c r="A98" s="34">
        <v>1</v>
      </c>
      <c r="B98" s="35">
        <v>2</v>
      </c>
      <c r="C98" s="36">
        <v>3</v>
      </c>
    </row>
    <row r="99" spans="1:3" ht="18.75" thickBot="1" x14ac:dyDescent="0.4">
      <c r="A99" s="37" t="s">
        <v>6</v>
      </c>
      <c r="B99" s="38">
        <f>B100+B104+B139+B144+B154+B159</f>
        <v>1800701.5899999999</v>
      </c>
      <c r="C99" s="39"/>
    </row>
    <row r="100" spans="1:3" ht="18" thickBot="1" x14ac:dyDescent="0.35">
      <c r="A100" s="40" t="s">
        <v>7</v>
      </c>
      <c r="B100" s="41">
        <f>B101+B102+B103</f>
        <v>1585236.44</v>
      </c>
      <c r="C100" s="42"/>
    </row>
    <row r="101" spans="1:3" ht="16.5" x14ac:dyDescent="0.3">
      <c r="A101" s="43" t="s">
        <v>88</v>
      </c>
      <c r="B101" s="44">
        <v>1301522</v>
      </c>
      <c r="C101" s="45"/>
    </row>
    <row r="102" spans="1:3" ht="16.5" x14ac:dyDescent="0.3">
      <c r="A102" s="46" t="s">
        <v>89</v>
      </c>
      <c r="B102" s="47">
        <v>252210.44</v>
      </c>
      <c r="C102" s="48"/>
    </row>
    <row r="103" spans="1:3" ht="17.25" thickBot="1" x14ac:dyDescent="0.35">
      <c r="A103" s="49" t="s">
        <v>90</v>
      </c>
      <c r="B103" s="50">
        <v>31504</v>
      </c>
      <c r="C103" s="51"/>
    </row>
    <row r="104" spans="1:3" ht="18" thickBot="1" x14ac:dyDescent="0.35">
      <c r="A104" s="40" t="s">
        <v>11</v>
      </c>
      <c r="B104" s="41">
        <f>B105+B116+B117+B119+B123+B127+B130+B131+B132+B133+B134+B135</f>
        <v>152565.15</v>
      </c>
      <c r="C104" s="52"/>
    </row>
    <row r="105" spans="1:3" ht="17.25" thickBot="1" x14ac:dyDescent="0.35">
      <c r="A105" s="49" t="s">
        <v>12</v>
      </c>
      <c r="B105" s="28">
        <f>B106+B107+B108+B109+B110+B111+B112+B113+B114+B115</f>
        <v>114004.02</v>
      </c>
      <c r="C105" s="52"/>
    </row>
    <row r="106" spans="1:3" ht="16.5" x14ac:dyDescent="0.3">
      <c r="A106" s="53" t="s">
        <v>13</v>
      </c>
      <c r="B106" s="44"/>
      <c r="C106" s="54"/>
    </row>
    <row r="107" spans="1:3" ht="16.5" x14ac:dyDescent="0.3">
      <c r="A107" s="55" t="s">
        <v>14</v>
      </c>
      <c r="B107" s="56"/>
      <c r="C107" s="48"/>
    </row>
    <row r="108" spans="1:3" ht="16.5" x14ac:dyDescent="0.3">
      <c r="A108" s="57" t="s">
        <v>15</v>
      </c>
      <c r="B108" s="56">
        <f>55716.69+12619.33</f>
        <v>68336.02</v>
      </c>
      <c r="C108" s="48"/>
    </row>
    <row r="109" spans="1:3" ht="16.5" x14ac:dyDescent="0.3">
      <c r="A109" s="57" t="s">
        <v>16</v>
      </c>
      <c r="B109" s="56">
        <f>19071.96+7525.96</f>
        <v>26597.919999999998</v>
      </c>
      <c r="C109" s="48"/>
    </row>
    <row r="110" spans="1:3" ht="16.5" x14ac:dyDescent="0.3">
      <c r="A110" s="53" t="s">
        <v>17</v>
      </c>
      <c r="B110" s="56">
        <f>256.4+200.02</f>
        <v>456.41999999999996</v>
      </c>
      <c r="C110" s="48"/>
    </row>
    <row r="111" spans="1:3" ht="16.5" x14ac:dyDescent="0.3">
      <c r="A111" s="57" t="s">
        <v>18</v>
      </c>
      <c r="B111" s="56"/>
      <c r="C111" s="48"/>
    </row>
    <row r="112" spans="1:3" ht="16.5" x14ac:dyDescent="0.3">
      <c r="A112" s="53" t="s">
        <v>19</v>
      </c>
      <c r="B112" s="56"/>
      <c r="C112" s="48"/>
    </row>
    <row r="113" spans="1:3" ht="16.5" x14ac:dyDescent="0.3">
      <c r="A113" s="55" t="s">
        <v>20</v>
      </c>
      <c r="B113" s="56">
        <f>358.92+5.29</f>
        <v>364.21000000000004</v>
      </c>
      <c r="C113" s="48"/>
    </row>
    <row r="114" spans="1:3" ht="16.5" x14ac:dyDescent="0.3">
      <c r="A114" s="55" t="s">
        <v>21</v>
      </c>
      <c r="B114" s="56">
        <f>8302.63+2347.87</f>
        <v>10650.5</v>
      </c>
      <c r="C114" s="48"/>
    </row>
    <row r="115" spans="1:3" ht="30.75" thickBot="1" x14ac:dyDescent="0.35">
      <c r="A115" s="58" t="s">
        <v>22</v>
      </c>
      <c r="B115" s="59">
        <f>5077.35+2521.6</f>
        <v>7598.9500000000007</v>
      </c>
      <c r="C115" s="51"/>
    </row>
    <row r="116" spans="1:3" ht="17.25" thickBot="1" x14ac:dyDescent="0.35">
      <c r="A116" s="60" t="s">
        <v>23</v>
      </c>
      <c r="B116" s="61">
        <f>1446.72</f>
        <v>1446.72</v>
      </c>
      <c r="C116" s="42"/>
    </row>
    <row r="117" spans="1:3" ht="17.25" thickBot="1" x14ac:dyDescent="0.35">
      <c r="A117" s="49" t="s">
        <v>24</v>
      </c>
      <c r="B117" s="62">
        <f>B118</f>
        <v>18841.59</v>
      </c>
      <c r="C117" s="63"/>
    </row>
    <row r="118" spans="1:3" ht="17.25" thickBot="1" x14ac:dyDescent="0.35">
      <c r="A118" s="64" t="s">
        <v>25</v>
      </c>
      <c r="B118" s="28">
        <v>18841.59</v>
      </c>
      <c r="C118" s="52"/>
    </row>
    <row r="119" spans="1:3" ht="17.25" thickBot="1" x14ac:dyDescent="0.35">
      <c r="A119" s="49" t="s">
        <v>26</v>
      </c>
      <c r="B119" s="62">
        <f>B120+B121+B122</f>
        <v>9252.8399999999983</v>
      </c>
      <c r="C119" s="52"/>
    </row>
    <row r="120" spans="1:3" ht="16.5" x14ac:dyDescent="0.3">
      <c r="A120" s="65" t="s">
        <v>27</v>
      </c>
      <c r="B120" s="66">
        <f>4232.04+4926.9</f>
        <v>9158.9399999999987</v>
      </c>
      <c r="C120" s="54"/>
    </row>
    <row r="121" spans="1:3" ht="16.5" x14ac:dyDescent="0.3">
      <c r="A121" s="53" t="s">
        <v>28</v>
      </c>
      <c r="B121" s="56">
        <v>93.9</v>
      </c>
      <c r="C121" s="48"/>
    </row>
    <row r="122" spans="1:3" ht="17.25" thickBot="1" x14ac:dyDescent="0.35">
      <c r="A122" s="67" t="s">
        <v>29</v>
      </c>
      <c r="B122" s="59"/>
      <c r="C122" s="51"/>
    </row>
    <row r="123" spans="1:3" ht="17.25" thickBot="1" x14ac:dyDescent="0.35">
      <c r="A123" s="60" t="s">
        <v>30</v>
      </c>
      <c r="B123" s="62">
        <f>B124+B125+B126</f>
        <v>585.99</v>
      </c>
      <c r="C123" s="52"/>
    </row>
    <row r="124" spans="1:3" ht="16.5" x14ac:dyDescent="0.3">
      <c r="A124" s="53" t="s">
        <v>31</v>
      </c>
      <c r="B124" s="66"/>
      <c r="C124" s="54"/>
    </row>
    <row r="125" spans="1:3" ht="16.5" x14ac:dyDescent="0.3">
      <c r="A125" s="55" t="s">
        <v>32</v>
      </c>
      <c r="B125" s="56"/>
      <c r="C125" s="48"/>
    </row>
    <row r="126" spans="1:3" ht="17.25" thickBot="1" x14ac:dyDescent="0.35">
      <c r="A126" s="67" t="s">
        <v>33</v>
      </c>
      <c r="B126" s="50">
        <v>585.99</v>
      </c>
      <c r="C126" s="51"/>
    </row>
    <row r="127" spans="1:3" ht="17.25" thickBot="1" x14ac:dyDescent="0.35">
      <c r="A127" s="60" t="s">
        <v>34</v>
      </c>
      <c r="B127" s="28">
        <f>B128+B129</f>
        <v>2108.63</v>
      </c>
      <c r="C127" s="52"/>
    </row>
    <row r="128" spans="1:3" ht="16.5" x14ac:dyDescent="0.3">
      <c r="A128" s="65" t="s">
        <v>35</v>
      </c>
      <c r="B128" s="44">
        <v>2108.63</v>
      </c>
      <c r="C128" s="54"/>
    </row>
    <row r="129" spans="1:3" ht="17.25" thickBot="1" x14ac:dyDescent="0.35">
      <c r="A129" s="53" t="s">
        <v>36</v>
      </c>
      <c r="B129" s="59"/>
      <c r="C129" s="51"/>
    </row>
    <row r="130" spans="1:3" ht="17.25" thickBot="1" x14ac:dyDescent="0.35">
      <c r="A130" s="60" t="s">
        <v>37</v>
      </c>
      <c r="B130" s="61">
        <v>0</v>
      </c>
      <c r="C130" s="52"/>
    </row>
    <row r="131" spans="1:3" ht="17.25" thickBot="1" x14ac:dyDescent="0.35">
      <c r="A131" s="49" t="s">
        <v>38</v>
      </c>
      <c r="B131" s="62"/>
      <c r="C131" s="42"/>
    </row>
    <row r="132" spans="1:3" ht="17.25" thickBot="1" x14ac:dyDescent="0.35">
      <c r="A132" s="49" t="s">
        <v>39</v>
      </c>
      <c r="B132" s="68">
        <v>2237.5</v>
      </c>
      <c r="C132" s="42"/>
    </row>
    <row r="133" spans="1:3" ht="17.25" thickBot="1" x14ac:dyDescent="0.35">
      <c r="A133" s="49" t="s">
        <v>40</v>
      </c>
      <c r="B133" s="68">
        <v>1763.58</v>
      </c>
      <c r="C133" s="42"/>
    </row>
    <row r="134" spans="1:3" ht="17.25" thickBot="1" x14ac:dyDescent="0.35">
      <c r="A134" s="49" t="s">
        <v>41</v>
      </c>
      <c r="B134" s="68"/>
      <c r="C134" s="42"/>
    </row>
    <row r="135" spans="1:3" ht="17.25" thickBot="1" x14ac:dyDescent="0.35">
      <c r="A135" s="49" t="s">
        <v>42</v>
      </c>
      <c r="B135" s="28">
        <f>B137</f>
        <v>2324.2800000000002</v>
      </c>
      <c r="C135" s="63"/>
    </row>
    <row r="136" spans="1:3" ht="16.5" x14ac:dyDescent="0.3">
      <c r="A136" s="65" t="s">
        <v>91</v>
      </c>
      <c r="B136" s="44"/>
      <c r="C136" s="52"/>
    </row>
    <row r="137" spans="1:3" ht="17.25" thickBot="1" x14ac:dyDescent="0.35">
      <c r="A137" s="53" t="s">
        <v>92</v>
      </c>
      <c r="B137" s="69">
        <v>2324.2800000000002</v>
      </c>
      <c r="C137" s="70"/>
    </row>
    <row r="138" spans="1:3" ht="35.25" thickBot="1" x14ac:dyDescent="0.35">
      <c r="A138" s="71" t="s">
        <v>43</v>
      </c>
      <c r="B138" s="72">
        <f>B139</f>
        <v>0</v>
      </c>
      <c r="C138" s="73"/>
    </row>
    <row r="139" spans="1:3" ht="17.25" thickBot="1" x14ac:dyDescent="0.35">
      <c r="A139" s="74" t="s">
        <v>44</v>
      </c>
      <c r="B139" s="72">
        <f>B140+B141</f>
        <v>0</v>
      </c>
      <c r="C139" s="73"/>
    </row>
    <row r="140" spans="1:3" ht="45" x14ac:dyDescent="0.3">
      <c r="A140" s="75" t="s">
        <v>45</v>
      </c>
      <c r="B140" s="72"/>
      <c r="C140" s="76"/>
    </row>
    <row r="141" spans="1:3" ht="30.75" thickBot="1" x14ac:dyDescent="0.35">
      <c r="A141" s="75" t="s">
        <v>46</v>
      </c>
      <c r="B141" s="72">
        <v>0</v>
      </c>
      <c r="C141" s="77"/>
    </row>
    <row r="142" spans="1:3" ht="18" thickBot="1" x14ac:dyDescent="0.35">
      <c r="A142" s="40" t="s">
        <v>47</v>
      </c>
      <c r="B142" s="78">
        <f>B143</f>
        <v>0</v>
      </c>
      <c r="C142" s="42"/>
    </row>
    <row r="143" spans="1:3" ht="30.75" thickBot="1" x14ac:dyDescent="0.35">
      <c r="A143" s="79" t="s">
        <v>48</v>
      </c>
      <c r="B143" s="68">
        <v>0</v>
      </c>
      <c r="C143" s="42"/>
    </row>
    <row r="144" spans="1:3" ht="45.75" thickBot="1" x14ac:dyDescent="0.4">
      <c r="A144" s="79" t="s">
        <v>49</v>
      </c>
      <c r="B144" s="80">
        <f>B153</f>
        <v>0</v>
      </c>
      <c r="C144" s="42"/>
    </row>
    <row r="145" spans="1:3" ht="16.5" x14ac:dyDescent="0.3">
      <c r="A145" s="65" t="s">
        <v>50</v>
      </c>
      <c r="B145" s="81"/>
      <c r="C145" s="45"/>
    </row>
    <row r="146" spans="1:3" ht="16.5" x14ac:dyDescent="0.3">
      <c r="A146" s="57" t="s">
        <v>51</v>
      </c>
      <c r="B146" s="82"/>
      <c r="C146" s="48"/>
    </row>
    <row r="147" spans="1:3" ht="16.5" x14ac:dyDescent="0.3">
      <c r="A147" s="57" t="s">
        <v>52</v>
      </c>
      <c r="B147" s="82"/>
      <c r="C147" s="48"/>
    </row>
    <row r="148" spans="1:3" ht="30" x14ac:dyDescent="0.3">
      <c r="A148" s="83" t="s">
        <v>53</v>
      </c>
      <c r="B148" s="82"/>
      <c r="C148" s="48"/>
    </row>
    <row r="149" spans="1:3" ht="16.5" x14ac:dyDescent="0.3">
      <c r="A149" s="57" t="s">
        <v>54</v>
      </c>
      <c r="B149" s="82"/>
      <c r="C149" s="48"/>
    </row>
    <row r="150" spans="1:3" ht="16.5" x14ac:dyDescent="0.3">
      <c r="A150" s="53" t="s">
        <v>55</v>
      </c>
      <c r="B150" s="82"/>
      <c r="C150" s="48"/>
    </row>
    <row r="151" spans="1:3" ht="16.5" x14ac:dyDescent="0.3">
      <c r="A151" s="53" t="s">
        <v>61</v>
      </c>
      <c r="B151" s="84"/>
      <c r="C151" s="51"/>
    </row>
    <row r="152" spans="1:3" ht="30.75" thickBot="1" x14ac:dyDescent="0.35">
      <c r="A152" s="85" t="s">
        <v>56</v>
      </c>
      <c r="B152" s="86"/>
      <c r="C152" s="70"/>
    </row>
    <row r="153" spans="1:3" ht="45" x14ac:dyDescent="0.3">
      <c r="A153" s="83" t="s">
        <v>62</v>
      </c>
      <c r="B153" s="87">
        <v>0</v>
      </c>
      <c r="C153" s="63"/>
    </row>
    <row r="154" spans="1:3" ht="45" x14ac:dyDescent="0.35">
      <c r="A154" s="88" t="s">
        <v>63</v>
      </c>
      <c r="B154" s="89">
        <f>B155+B156+B157+B158</f>
        <v>0</v>
      </c>
      <c r="C154" s="90"/>
    </row>
    <row r="155" spans="1:3" ht="16.5" x14ac:dyDescent="0.3">
      <c r="A155" s="75" t="s">
        <v>64</v>
      </c>
      <c r="B155" s="91"/>
      <c r="C155" s="90"/>
    </row>
    <row r="156" spans="1:3" ht="30" x14ac:dyDescent="0.3">
      <c r="A156" s="75" t="s">
        <v>65</v>
      </c>
      <c r="B156" s="91"/>
      <c r="C156" s="90"/>
    </row>
    <row r="157" spans="1:3" ht="30" x14ac:dyDescent="0.3">
      <c r="A157" s="75" t="s">
        <v>66</v>
      </c>
      <c r="B157" s="91"/>
      <c r="C157" s="90"/>
    </row>
    <row r="158" spans="1:3" ht="16.5" x14ac:dyDescent="0.3">
      <c r="A158" s="75" t="s">
        <v>67</v>
      </c>
      <c r="B158" s="91"/>
      <c r="C158" s="90"/>
    </row>
    <row r="159" spans="1:3" ht="17.25" x14ac:dyDescent="0.3">
      <c r="A159" s="92" t="s">
        <v>57</v>
      </c>
      <c r="B159" s="93">
        <f>B160</f>
        <v>62900</v>
      </c>
      <c r="C159" s="90"/>
    </row>
    <row r="160" spans="1:3" ht="16.5" x14ac:dyDescent="0.3">
      <c r="A160" s="94" t="s">
        <v>58</v>
      </c>
      <c r="B160" s="95">
        <f>B161</f>
        <v>62900</v>
      </c>
      <c r="C160" s="63"/>
    </row>
    <row r="161" spans="1:3" ht="17.25" thickBot="1" x14ac:dyDescent="0.35">
      <c r="A161" s="49" t="s">
        <v>59</v>
      </c>
      <c r="B161" s="28">
        <f>18900+44000</f>
        <v>62900</v>
      </c>
      <c r="C161" s="70"/>
    </row>
    <row r="162" spans="1:3" ht="35.25" thickBot="1" x14ac:dyDescent="0.35">
      <c r="A162" s="96" t="s">
        <v>93</v>
      </c>
      <c r="B162" s="62">
        <f>B163+B164+B165</f>
        <v>0</v>
      </c>
      <c r="C162" s="42"/>
    </row>
    <row r="163" spans="1:3" ht="17.25" thickBot="1" x14ac:dyDescent="0.35">
      <c r="A163" s="97" t="s">
        <v>94</v>
      </c>
      <c r="B163" s="98"/>
      <c r="C163" s="99"/>
    </row>
    <row r="164" spans="1:3" ht="18" thickTop="1" thickBot="1" x14ac:dyDescent="0.35">
      <c r="A164" s="97" t="s">
        <v>95</v>
      </c>
      <c r="B164" s="98"/>
      <c r="C164" s="99"/>
    </row>
    <row r="165" spans="1:3" ht="18" thickTop="1" thickBot="1" x14ac:dyDescent="0.35">
      <c r="A165" s="97" t="s">
        <v>96</v>
      </c>
      <c r="B165" s="98"/>
      <c r="C165" s="99"/>
    </row>
    <row r="166" spans="1:3" ht="15.75" thickTop="1" x14ac:dyDescent="0.25"/>
    <row r="167" spans="1:3" x14ac:dyDescent="0.25">
      <c r="A167" s="1" t="s">
        <v>0</v>
      </c>
      <c r="B167" s="8"/>
      <c r="C167" s="1"/>
    </row>
    <row r="168" spans="1:3" x14ac:dyDescent="0.25">
      <c r="A168" s="1" t="s">
        <v>1</v>
      </c>
      <c r="B168" s="8"/>
      <c r="C168" s="1"/>
    </row>
    <row r="169" spans="1:3" x14ac:dyDescent="0.25">
      <c r="A169" s="1" t="s">
        <v>97</v>
      </c>
      <c r="B169" s="8"/>
      <c r="C169" s="1"/>
    </row>
    <row r="171" spans="1:3" ht="18" x14ac:dyDescent="0.25">
      <c r="A171" s="246" t="s">
        <v>2</v>
      </c>
      <c r="B171" s="246"/>
      <c r="C171" s="246"/>
    </row>
    <row r="172" spans="1:3" ht="15.75" x14ac:dyDescent="0.25">
      <c r="A172" s="243" t="s">
        <v>115</v>
      </c>
      <c r="B172" s="243"/>
      <c r="C172" s="243"/>
    </row>
    <row r="173" spans="1:3" ht="15.75" thickBot="1" x14ac:dyDescent="0.3">
      <c r="A173" s="100"/>
      <c r="B173" s="8"/>
      <c r="C173" s="1"/>
    </row>
    <row r="174" spans="1:3" ht="33" thickTop="1" thickBot="1" x14ac:dyDescent="0.3">
      <c r="A174" s="101" t="s">
        <v>3</v>
      </c>
      <c r="B174" s="102" t="s">
        <v>4</v>
      </c>
      <c r="C174" s="103" t="s">
        <v>5</v>
      </c>
    </row>
    <row r="175" spans="1:3" ht="16.5" thickTop="1" thickBot="1" x14ac:dyDescent="0.3">
      <c r="A175" s="104">
        <v>1</v>
      </c>
      <c r="B175" s="105">
        <v>2</v>
      </c>
      <c r="C175" s="3">
        <v>3</v>
      </c>
    </row>
    <row r="176" spans="1:3" ht="16.5" thickBot="1" x14ac:dyDescent="0.3">
      <c r="A176" s="106" t="s">
        <v>6</v>
      </c>
      <c r="B176" s="107">
        <f>B177+B181+B217+B222+B232+B237</f>
        <v>1048436.27</v>
      </c>
      <c r="C176" s="108"/>
    </row>
    <row r="177" spans="1:3" ht="15.75" thickBot="1" x14ac:dyDescent="0.3">
      <c r="A177" s="109" t="s">
        <v>7</v>
      </c>
      <c r="B177" s="110">
        <f>B178+B179+B180</f>
        <v>944914.65</v>
      </c>
      <c r="C177" s="111"/>
    </row>
    <row r="178" spans="1:3" x14ac:dyDescent="0.25">
      <c r="A178" s="112" t="s">
        <v>8</v>
      </c>
      <c r="B178" s="113">
        <v>791420</v>
      </c>
      <c r="C178" s="114"/>
    </row>
    <row r="179" spans="1:3" x14ac:dyDescent="0.25">
      <c r="A179" s="115" t="s">
        <v>9</v>
      </c>
      <c r="B179" s="116">
        <v>135217.65</v>
      </c>
      <c r="C179" s="117"/>
    </row>
    <row r="180" spans="1:3" ht="15.75" thickBot="1" x14ac:dyDescent="0.3">
      <c r="A180" s="118" t="s">
        <v>10</v>
      </c>
      <c r="B180" s="119">
        <v>18277</v>
      </c>
      <c r="C180" s="120"/>
    </row>
    <row r="181" spans="1:3" ht="15.75" thickBot="1" x14ac:dyDescent="0.3">
      <c r="A181" s="109" t="s">
        <v>11</v>
      </c>
      <c r="B181" s="110">
        <f>B182+B193+B194+B196+B201+B205+B208+B209+B210+B211+B212+B213</f>
        <v>63933.62</v>
      </c>
      <c r="C181" s="121"/>
    </row>
    <row r="182" spans="1:3" ht="15.75" thickBot="1" x14ac:dyDescent="0.3">
      <c r="A182" s="118" t="s">
        <v>12</v>
      </c>
      <c r="B182" s="8">
        <f>B183+B184+B185+B186+B187+B188+B189+B190+B191+B192</f>
        <v>38884.899999999994</v>
      </c>
      <c r="C182" s="121"/>
    </row>
    <row r="183" spans="1:3" x14ac:dyDescent="0.25">
      <c r="A183" s="122" t="s">
        <v>13</v>
      </c>
      <c r="B183" s="113">
        <f>3528.51</f>
        <v>3528.51</v>
      </c>
      <c r="C183" s="123"/>
    </row>
    <row r="184" spans="1:3" x14ac:dyDescent="0.25">
      <c r="A184" s="124" t="s">
        <v>14</v>
      </c>
      <c r="B184" s="125">
        <v>438.76</v>
      </c>
      <c r="C184" s="117"/>
    </row>
    <row r="185" spans="1:3" x14ac:dyDescent="0.25">
      <c r="A185" s="126" t="s">
        <v>15</v>
      </c>
      <c r="B185" s="125">
        <f>3155.16+17879.23</f>
        <v>21034.39</v>
      </c>
      <c r="C185" s="117"/>
    </row>
    <row r="186" spans="1:3" x14ac:dyDescent="0.25">
      <c r="A186" s="126" t="s">
        <v>16</v>
      </c>
      <c r="B186" s="125">
        <f>2253.83+9420.93</f>
        <v>11674.76</v>
      </c>
      <c r="C186" s="117"/>
    </row>
    <row r="187" spans="1:3" x14ac:dyDescent="0.25">
      <c r="A187" s="122" t="s">
        <v>17</v>
      </c>
      <c r="B187" s="125"/>
      <c r="C187" s="117"/>
    </row>
    <row r="188" spans="1:3" x14ac:dyDescent="0.25">
      <c r="A188" s="126" t="s">
        <v>18</v>
      </c>
      <c r="B188" s="125"/>
      <c r="C188" s="117"/>
    </row>
    <row r="189" spans="1:3" x14ac:dyDescent="0.25">
      <c r="A189" s="122" t="s">
        <v>19</v>
      </c>
      <c r="B189" s="125"/>
      <c r="C189" s="117"/>
    </row>
    <row r="190" spans="1:3" x14ac:dyDescent="0.25">
      <c r="A190" s="124" t="s">
        <v>20</v>
      </c>
      <c r="B190" s="125">
        <f>58.2+74.79</f>
        <v>132.99</v>
      </c>
      <c r="C190" s="117"/>
    </row>
    <row r="191" spans="1:3" x14ac:dyDescent="0.25">
      <c r="A191" s="124" t="s">
        <v>21</v>
      </c>
      <c r="B191" s="125"/>
      <c r="C191" s="117"/>
    </row>
    <row r="192" spans="1:3" ht="26.25" thickBot="1" x14ac:dyDescent="0.3">
      <c r="A192" s="127" t="s">
        <v>22</v>
      </c>
      <c r="B192" s="128">
        <f>448.76+1626.73</f>
        <v>2075.4899999999998</v>
      </c>
      <c r="C192" s="120"/>
    </row>
    <row r="193" spans="1:3" ht="15.75" thickBot="1" x14ac:dyDescent="0.3">
      <c r="A193" s="129" t="s">
        <v>23</v>
      </c>
      <c r="B193" s="130">
        <f>242.37</f>
        <v>242.37</v>
      </c>
      <c r="C193" s="111"/>
    </row>
    <row r="194" spans="1:3" ht="15.75" thickBot="1" x14ac:dyDescent="0.3">
      <c r="A194" s="118" t="s">
        <v>24</v>
      </c>
      <c r="B194" s="131">
        <f>B195</f>
        <v>0</v>
      </c>
      <c r="C194" s="132"/>
    </row>
    <row r="195" spans="1:3" ht="15.75" thickBot="1" x14ac:dyDescent="0.3">
      <c r="A195" s="133" t="s">
        <v>25</v>
      </c>
      <c r="B195" s="8"/>
      <c r="C195" s="121"/>
    </row>
    <row r="196" spans="1:3" ht="15.75" thickBot="1" x14ac:dyDescent="0.3">
      <c r="A196" s="118" t="s">
        <v>26</v>
      </c>
      <c r="B196" s="131">
        <f>B197+B198+B200+B199</f>
        <v>16280.12</v>
      </c>
      <c r="C196" s="121"/>
    </row>
    <row r="197" spans="1:3" x14ac:dyDescent="0.25">
      <c r="A197" s="134" t="s">
        <v>27</v>
      </c>
      <c r="B197" s="135">
        <f>16280.12</f>
        <v>16280.12</v>
      </c>
      <c r="C197" s="123"/>
    </row>
    <row r="198" spans="1:3" x14ac:dyDescent="0.25">
      <c r="A198" s="122" t="s">
        <v>28</v>
      </c>
      <c r="B198" s="125"/>
      <c r="C198" s="117"/>
    </row>
    <row r="199" spans="1:3" x14ac:dyDescent="0.25">
      <c r="A199" s="122" t="s">
        <v>98</v>
      </c>
      <c r="B199" s="128"/>
      <c r="C199" s="120"/>
    </row>
    <row r="200" spans="1:3" ht="15.75" thickBot="1" x14ac:dyDescent="0.3">
      <c r="A200" s="136" t="s">
        <v>29</v>
      </c>
      <c r="B200" s="128"/>
      <c r="C200" s="120"/>
    </row>
    <row r="201" spans="1:3" ht="15.75" thickBot="1" x14ac:dyDescent="0.3">
      <c r="A201" s="129" t="s">
        <v>30</v>
      </c>
      <c r="B201" s="131">
        <f>B202+B203+B204</f>
        <v>0</v>
      </c>
      <c r="C201" s="121"/>
    </row>
    <row r="202" spans="1:3" x14ac:dyDescent="0.25">
      <c r="A202" s="122" t="s">
        <v>31</v>
      </c>
      <c r="B202" s="135"/>
      <c r="C202" s="123"/>
    </row>
    <row r="203" spans="1:3" x14ac:dyDescent="0.25">
      <c r="A203" s="124" t="s">
        <v>32</v>
      </c>
      <c r="B203" s="125"/>
      <c r="C203" s="117"/>
    </row>
    <row r="204" spans="1:3" ht="15.75" thickBot="1" x14ac:dyDescent="0.3">
      <c r="A204" s="136" t="s">
        <v>33</v>
      </c>
      <c r="B204" s="119"/>
      <c r="C204" s="120"/>
    </row>
    <row r="205" spans="1:3" ht="15.75" thickBot="1" x14ac:dyDescent="0.3">
      <c r="A205" s="129" t="s">
        <v>34</v>
      </c>
      <c r="B205" s="8">
        <f>B206+B207</f>
        <v>537.87</v>
      </c>
      <c r="C205" s="121"/>
    </row>
    <row r="206" spans="1:3" x14ac:dyDescent="0.25">
      <c r="A206" s="134" t="s">
        <v>35</v>
      </c>
      <c r="B206" s="113">
        <f>537.87</f>
        <v>537.87</v>
      </c>
      <c r="C206" s="123"/>
    </row>
    <row r="207" spans="1:3" ht="15.75" thickBot="1" x14ac:dyDescent="0.3">
      <c r="A207" s="122" t="s">
        <v>36</v>
      </c>
      <c r="B207" s="128"/>
      <c r="C207" s="120"/>
    </row>
    <row r="208" spans="1:3" ht="15.75" thickBot="1" x14ac:dyDescent="0.3">
      <c r="A208" s="129" t="s">
        <v>37</v>
      </c>
      <c r="B208" s="130">
        <v>0</v>
      </c>
      <c r="C208" s="121"/>
    </row>
    <row r="209" spans="1:3" ht="15.75" thickBot="1" x14ac:dyDescent="0.3">
      <c r="A209" s="118" t="s">
        <v>38</v>
      </c>
      <c r="B209" s="131"/>
      <c r="C209" s="111"/>
    </row>
    <row r="210" spans="1:3" ht="15.75" thickBot="1" x14ac:dyDescent="0.3">
      <c r="A210" s="118" t="s">
        <v>39</v>
      </c>
      <c r="B210" s="137"/>
      <c r="C210" s="111"/>
    </row>
    <row r="211" spans="1:3" ht="15.75" thickBot="1" x14ac:dyDescent="0.3">
      <c r="A211" s="118" t="s">
        <v>40</v>
      </c>
      <c r="B211" s="137"/>
      <c r="C211" s="111"/>
    </row>
    <row r="212" spans="1:3" ht="15.75" thickBot="1" x14ac:dyDescent="0.3">
      <c r="A212" s="118" t="s">
        <v>41</v>
      </c>
      <c r="B212" s="137"/>
      <c r="C212" s="111"/>
    </row>
    <row r="213" spans="1:3" ht="15.75" thickBot="1" x14ac:dyDescent="0.3">
      <c r="A213" s="118" t="s">
        <v>42</v>
      </c>
      <c r="B213" s="8">
        <f>B215</f>
        <v>7988.36</v>
      </c>
      <c r="C213" s="132"/>
    </row>
    <row r="214" spans="1:3" x14ac:dyDescent="0.25">
      <c r="A214" s="134" t="s">
        <v>91</v>
      </c>
      <c r="B214" s="113"/>
      <c r="C214" s="121"/>
    </row>
    <row r="215" spans="1:3" ht="15.75" thickBot="1" x14ac:dyDescent="0.3">
      <c r="A215" s="122" t="s">
        <v>92</v>
      </c>
      <c r="B215" s="138">
        <f>7988.36</f>
        <v>7988.36</v>
      </c>
      <c r="C215" s="139"/>
    </row>
    <row r="216" spans="1:3" ht="30.75" thickBot="1" x14ac:dyDescent="0.3">
      <c r="A216" s="140" t="s">
        <v>43</v>
      </c>
      <c r="B216" s="141">
        <f>B217</f>
        <v>0</v>
      </c>
      <c r="C216" s="142"/>
    </row>
    <row r="217" spans="1:3" ht="15.75" thickBot="1" x14ac:dyDescent="0.3">
      <c r="A217" s="143" t="s">
        <v>44</v>
      </c>
      <c r="B217" s="141">
        <f>B218+B219</f>
        <v>0</v>
      </c>
      <c r="C217" s="142"/>
    </row>
    <row r="218" spans="1:3" ht="25.5" x14ac:dyDescent="0.25">
      <c r="A218" s="144" t="s">
        <v>45</v>
      </c>
      <c r="B218" s="141"/>
      <c r="C218" s="145"/>
    </row>
    <row r="219" spans="1:3" ht="26.25" thickBot="1" x14ac:dyDescent="0.3">
      <c r="A219" s="146" t="s">
        <v>46</v>
      </c>
      <c r="B219" s="141"/>
      <c r="C219" s="147"/>
    </row>
    <row r="220" spans="1:3" ht="15.75" thickBot="1" x14ac:dyDescent="0.3">
      <c r="A220" s="109" t="s">
        <v>47</v>
      </c>
      <c r="B220" s="148">
        <f>B221</f>
        <v>0</v>
      </c>
      <c r="C220" s="111"/>
    </row>
    <row r="221" spans="1:3" ht="26.25" thickBot="1" x14ac:dyDescent="0.3">
      <c r="A221" s="149" t="s">
        <v>48</v>
      </c>
      <c r="B221" s="137">
        <v>0</v>
      </c>
      <c r="C221" s="111"/>
    </row>
    <row r="222" spans="1:3" ht="39" thickBot="1" x14ac:dyDescent="0.3">
      <c r="A222" s="149" t="s">
        <v>49</v>
      </c>
      <c r="B222" s="150">
        <f>B231</f>
        <v>0</v>
      </c>
      <c r="C222" s="111"/>
    </row>
    <row r="223" spans="1:3" x14ac:dyDescent="0.25">
      <c r="A223" s="134" t="s">
        <v>50</v>
      </c>
      <c r="B223" s="151"/>
      <c r="C223" s="114"/>
    </row>
    <row r="224" spans="1:3" x14ac:dyDescent="0.25">
      <c r="A224" s="126" t="s">
        <v>51</v>
      </c>
      <c r="B224" s="152"/>
      <c r="C224" s="117"/>
    </row>
    <row r="225" spans="1:3" x14ac:dyDescent="0.25">
      <c r="A225" s="126" t="s">
        <v>52</v>
      </c>
      <c r="B225" s="152"/>
      <c r="C225" s="117"/>
    </row>
    <row r="226" spans="1:3" ht="25.5" x14ac:dyDescent="0.25">
      <c r="A226" s="153" t="s">
        <v>53</v>
      </c>
      <c r="B226" s="152"/>
      <c r="C226" s="117"/>
    </row>
    <row r="227" spans="1:3" x14ac:dyDescent="0.25">
      <c r="A227" s="126" t="s">
        <v>54</v>
      </c>
      <c r="B227" s="152"/>
      <c r="C227" s="117"/>
    </row>
    <row r="228" spans="1:3" x14ac:dyDescent="0.25">
      <c r="A228" s="122" t="s">
        <v>55</v>
      </c>
      <c r="B228" s="152"/>
      <c r="C228" s="117"/>
    </row>
    <row r="229" spans="1:3" x14ac:dyDescent="0.25">
      <c r="A229" s="122" t="s">
        <v>61</v>
      </c>
      <c r="B229" s="154"/>
      <c r="C229" s="120"/>
    </row>
    <row r="230" spans="1:3" ht="26.25" thickBot="1" x14ac:dyDescent="0.3">
      <c r="A230" s="155" t="s">
        <v>56</v>
      </c>
      <c r="B230" s="156"/>
      <c r="C230" s="139"/>
    </row>
    <row r="231" spans="1:3" ht="25.5" x14ac:dyDescent="0.25">
      <c r="A231" s="153" t="s">
        <v>62</v>
      </c>
      <c r="B231" s="157">
        <v>0</v>
      </c>
      <c r="C231" s="132"/>
    </row>
    <row r="232" spans="1:3" ht="38.25" x14ac:dyDescent="0.25">
      <c r="A232" s="7" t="s">
        <v>63</v>
      </c>
      <c r="B232" s="158">
        <f>B233+B234+B235+B236</f>
        <v>0</v>
      </c>
      <c r="C232" s="2"/>
    </row>
    <row r="233" spans="1:3" x14ac:dyDescent="0.25">
      <c r="A233" s="4" t="s">
        <v>64</v>
      </c>
      <c r="B233" s="159"/>
      <c r="C233" s="2"/>
    </row>
    <row r="234" spans="1:3" ht="25.5" x14ac:dyDescent="0.25">
      <c r="A234" s="4" t="s">
        <v>65</v>
      </c>
      <c r="B234" s="159"/>
      <c r="C234" s="2"/>
    </row>
    <row r="235" spans="1:3" ht="25.5" x14ac:dyDescent="0.25">
      <c r="A235" s="4" t="s">
        <v>66</v>
      </c>
      <c r="B235" s="159"/>
      <c r="C235" s="2"/>
    </row>
    <row r="236" spans="1:3" x14ac:dyDescent="0.25">
      <c r="A236" s="4" t="s">
        <v>67</v>
      </c>
      <c r="B236" s="159"/>
      <c r="C236" s="2"/>
    </row>
    <row r="237" spans="1:3" x14ac:dyDescent="0.25">
      <c r="A237" s="5" t="s">
        <v>57</v>
      </c>
      <c r="B237" s="160">
        <f>B238</f>
        <v>39588</v>
      </c>
      <c r="C237" s="2"/>
    </row>
    <row r="238" spans="1:3" x14ac:dyDescent="0.25">
      <c r="A238" s="161" t="s">
        <v>58</v>
      </c>
      <c r="B238" s="162">
        <f>B239</f>
        <v>39588</v>
      </c>
      <c r="C238" s="132"/>
    </row>
    <row r="239" spans="1:3" ht="15.75" thickBot="1" x14ac:dyDescent="0.3">
      <c r="A239" s="118" t="s">
        <v>59</v>
      </c>
      <c r="B239" s="163">
        <f>29168+10420</f>
        <v>39588</v>
      </c>
      <c r="C239" s="139"/>
    </row>
    <row r="240" spans="1:3" ht="30.75" thickBot="1" x14ac:dyDescent="0.3">
      <c r="A240" s="164" t="s">
        <v>93</v>
      </c>
      <c r="B240" s="131">
        <f>B241+B242+B243</f>
        <v>0</v>
      </c>
      <c r="C240" s="111"/>
    </row>
    <row r="241" spans="1:3" ht="15.75" thickBot="1" x14ac:dyDescent="0.3">
      <c r="A241" s="165" t="s">
        <v>94</v>
      </c>
      <c r="B241" s="166"/>
      <c r="C241" s="167"/>
    </row>
    <row r="242" spans="1:3" ht="16.5" thickTop="1" thickBot="1" x14ac:dyDescent="0.3">
      <c r="A242" s="165" t="s">
        <v>95</v>
      </c>
      <c r="B242" s="166"/>
      <c r="C242" s="167"/>
    </row>
    <row r="243" spans="1:3" ht="16.5" thickTop="1" thickBot="1" x14ac:dyDescent="0.3">
      <c r="A243" s="165" t="s">
        <v>96</v>
      </c>
      <c r="B243" s="166"/>
      <c r="C243" s="167"/>
    </row>
    <row r="244" spans="1:3" ht="15.75" thickTop="1" x14ac:dyDescent="0.25"/>
    <row r="245" spans="1:3" x14ac:dyDescent="0.25">
      <c r="A245" t="s">
        <v>0</v>
      </c>
      <c r="B245"/>
    </row>
    <row r="246" spans="1:3" x14ac:dyDescent="0.25">
      <c r="A246" t="s">
        <v>1</v>
      </c>
      <c r="B246"/>
    </row>
    <row r="247" spans="1:3" x14ac:dyDescent="0.25">
      <c r="A247" t="s">
        <v>99</v>
      </c>
      <c r="B247"/>
    </row>
    <row r="248" spans="1:3" x14ac:dyDescent="0.25">
      <c r="A248" t="s">
        <v>100</v>
      </c>
      <c r="B248"/>
    </row>
    <row r="249" spans="1:3" x14ac:dyDescent="0.25">
      <c r="A249" t="s">
        <v>101</v>
      </c>
      <c r="B249"/>
    </row>
    <row r="250" spans="1:3" x14ac:dyDescent="0.25">
      <c r="B250"/>
    </row>
    <row r="251" spans="1:3" ht="18" x14ac:dyDescent="0.25">
      <c r="A251" s="244" t="s">
        <v>2</v>
      </c>
      <c r="B251" s="244"/>
      <c r="C251" s="244"/>
    </row>
    <row r="252" spans="1:3" ht="15.75" x14ac:dyDescent="0.25">
      <c r="A252" s="245" t="s">
        <v>116</v>
      </c>
      <c r="B252" s="245"/>
      <c r="C252" s="245"/>
    </row>
    <row r="253" spans="1:3" ht="15.75" thickBot="1" x14ac:dyDescent="0.3">
      <c r="A253" s="168"/>
      <c r="B253"/>
    </row>
    <row r="254" spans="1:3" ht="33" thickTop="1" thickBot="1" x14ac:dyDescent="0.3">
      <c r="A254" s="169" t="s">
        <v>3</v>
      </c>
      <c r="B254" s="170" t="s">
        <v>4</v>
      </c>
      <c r="C254" s="171" t="s">
        <v>5</v>
      </c>
    </row>
    <row r="255" spans="1:3" ht="16.5" thickTop="1" thickBot="1" x14ac:dyDescent="0.3">
      <c r="A255" s="172">
        <v>1</v>
      </c>
      <c r="B255" s="173">
        <v>2</v>
      </c>
      <c r="C255" s="174">
        <v>3</v>
      </c>
    </row>
    <row r="256" spans="1:3" ht="16.5" thickBot="1" x14ac:dyDescent="0.3">
      <c r="A256" s="175" t="s">
        <v>6</v>
      </c>
      <c r="B256" s="220">
        <f>B257+B261+B310</f>
        <v>1470516.3699999999</v>
      </c>
      <c r="C256" s="176"/>
    </row>
    <row r="257" spans="1:3" ht="15.75" thickBot="1" x14ac:dyDescent="0.3">
      <c r="A257" s="177" t="s">
        <v>7</v>
      </c>
      <c r="B257" s="221">
        <f>B258+B259+B260</f>
        <v>1332102.5</v>
      </c>
      <c r="C257" s="176"/>
    </row>
    <row r="258" spans="1:3" x14ac:dyDescent="0.25">
      <c r="A258" s="178" t="s">
        <v>102</v>
      </c>
      <c r="B258" s="222">
        <v>1129546</v>
      </c>
      <c r="C258" s="179"/>
    </row>
    <row r="259" spans="1:3" x14ac:dyDescent="0.25">
      <c r="A259" s="180" t="s">
        <v>103</v>
      </c>
      <c r="B259" s="223">
        <v>174642.5</v>
      </c>
      <c r="C259" s="181"/>
    </row>
    <row r="260" spans="1:3" ht="15.75" thickBot="1" x14ac:dyDescent="0.3">
      <c r="A260" s="182" t="s">
        <v>104</v>
      </c>
      <c r="B260" s="224">
        <v>27914</v>
      </c>
      <c r="C260" s="183"/>
    </row>
    <row r="261" spans="1:3" x14ac:dyDescent="0.25">
      <c r="A261" s="184" t="s">
        <v>11</v>
      </c>
      <c r="B261" s="225">
        <f>B262+B273+B274+B276+B281+B285+B288+B289+B290+B291+B292+B293</f>
        <v>80321.919999999998</v>
      </c>
      <c r="C261" s="185"/>
    </row>
    <row r="262" spans="1:3" x14ac:dyDescent="0.25">
      <c r="A262" s="186" t="s">
        <v>12</v>
      </c>
      <c r="B262" s="226">
        <f>B263+B264+B265+B266+B267+B268+B269+B270+B271+B272</f>
        <v>70182.91</v>
      </c>
      <c r="C262" s="187"/>
    </row>
    <row r="263" spans="1:3" x14ac:dyDescent="0.25">
      <c r="A263" s="188" t="s">
        <v>13</v>
      </c>
      <c r="B263" s="12">
        <v>4412.5200000000004</v>
      </c>
      <c r="C263" s="187"/>
    </row>
    <row r="264" spans="1:3" x14ac:dyDescent="0.25">
      <c r="A264" s="188" t="s">
        <v>14</v>
      </c>
      <c r="B264" s="12">
        <v>102.1</v>
      </c>
      <c r="C264" s="187"/>
    </row>
    <row r="265" spans="1:3" x14ac:dyDescent="0.25">
      <c r="A265" s="188" t="s">
        <v>15</v>
      </c>
      <c r="B265" s="12">
        <v>41522.559999999998</v>
      </c>
      <c r="C265" s="187"/>
    </row>
    <row r="266" spans="1:3" x14ac:dyDescent="0.25">
      <c r="A266" s="189" t="s">
        <v>16</v>
      </c>
      <c r="B266" s="227">
        <v>9782.59</v>
      </c>
      <c r="C266" s="179"/>
    </row>
    <row r="267" spans="1:3" x14ac:dyDescent="0.25">
      <c r="A267" s="190" t="s">
        <v>17</v>
      </c>
      <c r="B267" s="228">
        <v>0</v>
      </c>
      <c r="C267" s="181"/>
    </row>
    <row r="268" spans="1:3" x14ac:dyDescent="0.25">
      <c r="A268" s="191" t="s">
        <v>18</v>
      </c>
      <c r="B268" s="228">
        <v>0</v>
      </c>
      <c r="C268" s="181"/>
    </row>
    <row r="269" spans="1:3" x14ac:dyDescent="0.25">
      <c r="A269" s="190" t="s">
        <v>19</v>
      </c>
      <c r="B269" s="228">
        <v>0</v>
      </c>
      <c r="C269" s="181"/>
    </row>
    <row r="270" spans="1:3" x14ac:dyDescent="0.25">
      <c r="A270" s="192" t="s">
        <v>20</v>
      </c>
      <c r="B270" s="228">
        <v>307.08</v>
      </c>
      <c r="C270" s="181"/>
    </row>
    <row r="271" spans="1:3" x14ac:dyDescent="0.25">
      <c r="A271" s="192" t="s">
        <v>21</v>
      </c>
      <c r="B271" s="228">
        <v>6579.85</v>
      </c>
      <c r="C271" s="181"/>
    </row>
    <row r="272" spans="1:3" ht="26.25" thickBot="1" x14ac:dyDescent="0.3">
      <c r="A272" s="193" t="s">
        <v>22</v>
      </c>
      <c r="B272" s="229">
        <v>7476.21</v>
      </c>
      <c r="C272" s="183"/>
    </row>
    <row r="273" spans="1:3" ht="15.75" thickBot="1" x14ac:dyDescent="0.3">
      <c r="A273" s="194" t="s">
        <v>23</v>
      </c>
      <c r="B273" s="230">
        <v>1078.5899999999999</v>
      </c>
      <c r="C273" s="176"/>
    </row>
    <row r="274" spans="1:3" ht="15.75" thickBot="1" x14ac:dyDescent="0.3">
      <c r="A274" s="182" t="s">
        <v>24</v>
      </c>
      <c r="B274" s="231">
        <f>B275</f>
        <v>0</v>
      </c>
      <c r="C274" s="195"/>
    </row>
    <row r="275" spans="1:3" ht="15.75" thickBot="1" x14ac:dyDescent="0.3">
      <c r="A275" s="196" t="s">
        <v>25</v>
      </c>
      <c r="B275" s="10">
        <v>0</v>
      </c>
      <c r="C275" s="185"/>
    </row>
    <row r="276" spans="1:3" ht="15.75" thickBot="1" x14ac:dyDescent="0.3">
      <c r="A276" s="182" t="s">
        <v>26</v>
      </c>
      <c r="B276" s="231">
        <f>B277+B278+B279+B280</f>
        <v>0</v>
      </c>
      <c r="C276" s="185"/>
    </row>
    <row r="277" spans="1:3" x14ac:dyDescent="0.25">
      <c r="A277" s="197" t="s">
        <v>27</v>
      </c>
      <c r="B277" s="227">
        <v>0</v>
      </c>
      <c r="C277" s="198"/>
    </row>
    <row r="278" spans="1:3" x14ac:dyDescent="0.25">
      <c r="A278" s="190" t="s">
        <v>28</v>
      </c>
      <c r="B278" s="228">
        <v>0</v>
      </c>
      <c r="C278" s="181"/>
    </row>
    <row r="279" spans="1:3" x14ac:dyDescent="0.25">
      <c r="A279" s="192" t="s">
        <v>105</v>
      </c>
      <c r="B279" s="228">
        <v>0</v>
      </c>
      <c r="C279" s="181"/>
    </row>
    <row r="280" spans="1:3" ht="15.75" thickBot="1" x14ac:dyDescent="0.3">
      <c r="A280" s="199" t="s">
        <v>29</v>
      </c>
      <c r="B280" s="228">
        <v>0</v>
      </c>
      <c r="C280" s="200"/>
    </row>
    <row r="281" spans="1:3" ht="15.75" thickBot="1" x14ac:dyDescent="0.3">
      <c r="A281" s="201" t="s">
        <v>30</v>
      </c>
      <c r="B281" s="232">
        <f>B282+B283+B284</f>
        <v>0</v>
      </c>
      <c r="C281" s="185"/>
    </row>
    <row r="282" spans="1:3" ht="15.75" thickBot="1" x14ac:dyDescent="0.3">
      <c r="A282" s="190" t="s">
        <v>31</v>
      </c>
      <c r="B282" s="222">
        <v>0</v>
      </c>
      <c r="C282" s="198"/>
    </row>
    <row r="283" spans="1:3" ht="15.75" thickBot="1" x14ac:dyDescent="0.3">
      <c r="A283" s="192" t="s">
        <v>32</v>
      </c>
      <c r="B283" s="222">
        <v>0</v>
      </c>
      <c r="C283" s="181"/>
    </row>
    <row r="284" spans="1:3" ht="15.75" thickBot="1" x14ac:dyDescent="0.3">
      <c r="A284" s="199" t="s">
        <v>33</v>
      </c>
      <c r="B284" s="222">
        <v>0</v>
      </c>
      <c r="C284" s="195"/>
    </row>
    <row r="285" spans="1:3" ht="15.75" thickBot="1" x14ac:dyDescent="0.3">
      <c r="A285" s="202" t="s">
        <v>34</v>
      </c>
      <c r="B285" s="231">
        <f>B286+B287</f>
        <v>3154.04</v>
      </c>
      <c r="C285" s="203"/>
    </row>
    <row r="286" spans="1:3" x14ac:dyDescent="0.25">
      <c r="A286" s="204" t="s">
        <v>35</v>
      </c>
      <c r="B286" s="222">
        <v>3154.04</v>
      </c>
      <c r="C286" s="185"/>
    </row>
    <row r="287" spans="1:3" ht="15.75" thickBot="1" x14ac:dyDescent="0.3">
      <c r="A287" s="199" t="s">
        <v>36</v>
      </c>
      <c r="B287" s="233">
        <v>0</v>
      </c>
      <c r="C287" s="205"/>
    </row>
    <row r="288" spans="1:3" ht="15.75" thickBot="1" x14ac:dyDescent="0.3">
      <c r="A288" s="182" t="s">
        <v>37</v>
      </c>
      <c r="B288" s="234">
        <v>0</v>
      </c>
      <c r="C288" s="176"/>
    </row>
    <row r="289" spans="1:3" ht="15.75" thickBot="1" x14ac:dyDescent="0.3">
      <c r="A289" s="182" t="s">
        <v>38</v>
      </c>
      <c r="B289" s="235">
        <v>0</v>
      </c>
      <c r="C289" s="176"/>
    </row>
    <row r="290" spans="1:3" ht="15.75" thickBot="1" x14ac:dyDescent="0.3">
      <c r="A290" s="182" t="s">
        <v>39</v>
      </c>
      <c r="B290" s="236">
        <v>0</v>
      </c>
      <c r="C290" s="176"/>
    </row>
    <row r="291" spans="1:3" ht="15.75" thickBot="1" x14ac:dyDescent="0.3">
      <c r="A291" s="182" t="s">
        <v>40</v>
      </c>
      <c r="B291" s="235">
        <v>0</v>
      </c>
      <c r="C291" s="176"/>
    </row>
    <row r="292" spans="1:3" ht="15.75" thickBot="1" x14ac:dyDescent="0.3">
      <c r="A292" s="182" t="s">
        <v>41</v>
      </c>
      <c r="B292" s="10">
        <v>0</v>
      </c>
      <c r="C292" s="195"/>
    </row>
    <row r="293" spans="1:3" x14ac:dyDescent="0.25">
      <c r="A293" s="206" t="s">
        <v>42</v>
      </c>
      <c r="B293" s="237">
        <f>B294+B295</f>
        <v>5906.38</v>
      </c>
      <c r="C293" s="185"/>
    </row>
    <row r="294" spans="1:3" x14ac:dyDescent="0.25">
      <c r="A294" s="191" t="s">
        <v>91</v>
      </c>
      <c r="B294" s="238">
        <v>0</v>
      </c>
      <c r="C294" s="181"/>
    </row>
    <row r="295" spans="1:3" ht="26.25" thickBot="1" x14ac:dyDescent="0.3">
      <c r="A295" s="207" t="s">
        <v>92</v>
      </c>
      <c r="B295" s="239">
        <v>5906.38</v>
      </c>
      <c r="C295" s="208"/>
    </row>
    <row r="296" spans="1:3" ht="15.75" thickBot="1" x14ac:dyDescent="0.3">
      <c r="A296" s="194" t="s">
        <v>43</v>
      </c>
      <c r="B296" s="240">
        <f>B299</f>
        <v>0</v>
      </c>
      <c r="C296" s="176"/>
    </row>
    <row r="297" spans="1:3" x14ac:dyDescent="0.25">
      <c r="A297" s="209" t="s">
        <v>44</v>
      </c>
      <c r="B297" s="227">
        <f>B298+B299</f>
        <v>0</v>
      </c>
      <c r="C297" s="179"/>
    </row>
    <row r="298" spans="1:3" ht="25.5" x14ac:dyDescent="0.25">
      <c r="A298" s="210" t="s">
        <v>45</v>
      </c>
      <c r="B298" s="223">
        <v>0</v>
      </c>
      <c r="C298" s="183"/>
    </row>
    <row r="299" spans="1:3" ht="15.75" thickBot="1" x14ac:dyDescent="0.3">
      <c r="A299" s="199" t="s">
        <v>46</v>
      </c>
      <c r="B299" s="239">
        <v>0</v>
      </c>
      <c r="C299" s="205"/>
    </row>
    <row r="300" spans="1:3" ht="15.75" thickBot="1" x14ac:dyDescent="0.3">
      <c r="A300" s="211" t="s">
        <v>47</v>
      </c>
      <c r="B300" s="236"/>
      <c r="C300" s="176"/>
    </row>
    <row r="301" spans="1:3" ht="26.25" thickBot="1" x14ac:dyDescent="0.3">
      <c r="A301" s="211" t="s">
        <v>48</v>
      </c>
      <c r="B301" s="236"/>
      <c r="C301" s="176"/>
    </row>
    <row r="302" spans="1:3" x14ac:dyDescent="0.25">
      <c r="A302" s="197" t="s">
        <v>106</v>
      </c>
      <c r="B302" s="227"/>
      <c r="C302" s="179"/>
    </row>
    <row r="303" spans="1:3" x14ac:dyDescent="0.25">
      <c r="A303" s="191" t="s">
        <v>107</v>
      </c>
      <c r="B303" s="228"/>
      <c r="C303" s="181"/>
    </row>
    <row r="304" spans="1:3" x14ac:dyDescent="0.25">
      <c r="A304" s="191" t="s">
        <v>108</v>
      </c>
      <c r="B304" s="228"/>
      <c r="C304" s="181"/>
    </row>
    <row r="305" spans="1:3" x14ac:dyDescent="0.25">
      <c r="A305" s="212" t="s">
        <v>109</v>
      </c>
      <c r="B305" s="228"/>
      <c r="C305" s="181"/>
    </row>
    <row r="306" spans="1:3" x14ac:dyDescent="0.25">
      <c r="A306" s="191" t="s">
        <v>110</v>
      </c>
      <c r="B306" s="228"/>
      <c r="C306" s="181"/>
    </row>
    <row r="307" spans="1:3" x14ac:dyDescent="0.25">
      <c r="A307" s="190" t="s">
        <v>111</v>
      </c>
      <c r="B307" s="228"/>
      <c r="C307" s="181"/>
    </row>
    <row r="308" spans="1:3" ht="15.75" thickBot="1" x14ac:dyDescent="0.3">
      <c r="A308" s="213" t="s">
        <v>112</v>
      </c>
      <c r="B308" s="241"/>
      <c r="C308" s="205"/>
    </row>
    <row r="309" spans="1:3" x14ac:dyDescent="0.25">
      <c r="A309" s="184" t="s">
        <v>113</v>
      </c>
      <c r="B309" s="242"/>
      <c r="C309" s="195"/>
    </row>
    <row r="310" spans="1:3" x14ac:dyDescent="0.25">
      <c r="A310" s="186" t="s">
        <v>57</v>
      </c>
      <c r="B310" s="226">
        <f>B312+B313</f>
        <v>58091.95</v>
      </c>
      <c r="C310" s="187"/>
    </row>
    <row r="311" spans="1:3" x14ac:dyDescent="0.25">
      <c r="A311" s="186" t="s">
        <v>58</v>
      </c>
      <c r="B311" s="12"/>
      <c r="C311" s="187"/>
    </row>
    <row r="312" spans="1:3" x14ac:dyDescent="0.25">
      <c r="A312" s="214" t="s">
        <v>59</v>
      </c>
      <c r="B312" s="12">
        <v>58091.95</v>
      </c>
      <c r="C312" s="187"/>
    </row>
    <row r="313" spans="1:3" x14ac:dyDescent="0.25">
      <c r="A313" s="215" t="s">
        <v>114</v>
      </c>
      <c r="B313" s="12"/>
      <c r="C313" s="187"/>
    </row>
  </sheetData>
  <mergeCells count="8">
    <mergeCell ref="A172:C172"/>
    <mergeCell ref="A251:C251"/>
    <mergeCell ref="A252:C252"/>
    <mergeCell ref="A5:C5"/>
    <mergeCell ref="A6:C6"/>
    <mergeCell ref="A94:C94"/>
    <mergeCell ref="A95:C95"/>
    <mergeCell ref="A171:C171"/>
  </mergeCells>
  <printOptions horizontalCentered="1"/>
  <pageMargins left="0" right="0" top="0.74803149606299213" bottom="0.15748031496062992" header="0" footer="0"/>
  <pageSetup paperSize="9" scale="52" fitToHeight="7" orientation="portrait" r:id="rId1"/>
  <rowBreaks count="4" manualBreakCount="4">
    <brk id="51" max="16383" man="1"/>
    <brk id="88" max="16383" man="1"/>
    <brk id="166" max="16383" man="1"/>
    <brk id="2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plati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muteanum</dc:creator>
  <cp:lastModifiedBy>Georgescu Narcisa Lia</cp:lastModifiedBy>
  <cp:lastPrinted>2023-06-06T10:15:47Z</cp:lastPrinted>
  <dcterms:created xsi:type="dcterms:W3CDTF">2017-02-02T06:30:51Z</dcterms:created>
  <dcterms:modified xsi:type="dcterms:W3CDTF">2023-06-06T10:16:42Z</dcterms:modified>
</cp:coreProperties>
</file>