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escunl.AUTORITATEA\Desktop\SITUATIE SOLDURI\2023\iunie\"/>
    </mc:Choice>
  </mc:AlternateContent>
  <xr:revisionPtr revIDLastSave="0" documentId="13_ncr:1_{258AE3EF-68BF-4BDC-BB33-98DD3B3F49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ti" sheetId="5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0" i="5" l="1"/>
  <c r="B159" i="5" s="1"/>
  <c r="B154" i="5"/>
  <c r="B144" i="5"/>
  <c r="B142" i="5"/>
  <c r="B139" i="5"/>
  <c r="B138" i="5"/>
  <c r="B135" i="5"/>
  <c r="B127" i="5"/>
  <c r="B123" i="5"/>
  <c r="B119" i="5"/>
  <c r="B117" i="5"/>
  <c r="B105" i="5"/>
  <c r="B104" i="5" s="1"/>
  <c r="B99" i="5" s="1"/>
  <c r="B100" i="5"/>
  <c r="B312" i="5"/>
  <c r="B310" i="5"/>
  <c r="B297" i="5"/>
  <c r="B296" i="5"/>
  <c r="B295" i="5"/>
  <c r="B293" i="5"/>
  <c r="B291" i="5"/>
  <c r="B290" i="5"/>
  <c r="B286" i="5"/>
  <c r="B285" i="5"/>
  <c r="B284" i="5"/>
  <c r="B281" i="5"/>
  <c r="B276" i="5"/>
  <c r="B274" i="5"/>
  <c r="B273" i="5"/>
  <c r="B272" i="5"/>
  <c r="B271" i="5"/>
  <c r="B270" i="5"/>
  <c r="B269" i="5"/>
  <c r="B266" i="5"/>
  <c r="B262" i="5" s="1"/>
  <c r="B261" i="5" s="1"/>
  <c r="B265" i="5"/>
  <c r="B264" i="5"/>
  <c r="B263" i="5"/>
  <c r="B260" i="5"/>
  <c r="B259" i="5"/>
  <c r="B258" i="5"/>
  <c r="B257" i="5" s="1"/>
  <c r="B256" i="5" s="1"/>
  <c r="B240" i="5"/>
  <c r="B239" i="5"/>
  <c r="B238" i="5" s="1"/>
  <c r="B237" i="5" s="1"/>
  <c r="B232" i="5"/>
  <c r="B222" i="5"/>
  <c r="B220" i="5"/>
  <c r="B217" i="5"/>
  <c r="B216" i="5" s="1"/>
  <c r="B215" i="5"/>
  <c r="B213" i="5"/>
  <c r="B206" i="5"/>
  <c r="B205" i="5"/>
  <c r="B201" i="5"/>
  <c r="B197" i="5"/>
  <c r="B196" i="5"/>
  <c r="B194" i="5"/>
  <c r="B193" i="5"/>
  <c r="B192" i="5"/>
  <c r="B191" i="5"/>
  <c r="B182" i="5" s="1"/>
  <c r="B181" i="5" s="1"/>
  <c r="B190" i="5"/>
  <c r="B186" i="5"/>
  <c r="B185" i="5"/>
  <c r="B184" i="5"/>
  <c r="B177" i="5"/>
  <c r="B176" i="5" l="1"/>
  <c r="B87" i="5" l="1"/>
  <c r="B86" i="5"/>
  <c r="B84" i="5" s="1"/>
  <c r="B85" i="5"/>
  <c r="B83" i="5"/>
  <c r="B82" i="5"/>
  <c r="B81" i="5"/>
  <c r="B80" i="5"/>
  <c r="B79" i="5"/>
  <c r="C70" i="5"/>
  <c r="B70" i="5"/>
  <c r="B68" i="5"/>
  <c r="B57" i="5"/>
  <c r="B56" i="5"/>
  <c r="B53" i="5"/>
  <c r="B52" i="5" s="1"/>
  <c r="B51" i="5"/>
  <c r="B50" i="5"/>
  <c r="B49" i="5"/>
  <c r="B47" i="5"/>
  <c r="B46" i="5"/>
  <c r="B45" i="5"/>
  <c r="B44" i="5"/>
  <c r="B43" i="5"/>
  <c r="B42" i="5"/>
  <c r="B41" i="5"/>
  <c r="B40" i="5"/>
  <c r="B38" i="5" s="1"/>
  <c r="B39" i="5"/>
  <c r="B37" i="5"/>
  <c r="B36" i="5"/>
  <c r="B34" i="5"/>
  <c r="B33" i="5"/>
  <c r="B30" i="5" s="1"/>
  <c r="B32" i="5"/>
  <c r="B31" i="5"/>
  <c r="B29" i="5"/>
  <c r="B28" i="5"/>
  <c r="B27" i="5"/>
  <c r="B26" i="5"/>
  <c r="B25" i="5"/>
  <c r="B24" i="5"/>
  <c r="B23" i="5"/>
  <c r="B22" i="5"/>
  <c r="B21" i="5"/>
  <c r="B16" i="5" s="1"/>
  <c r="B20" i="5"/>
  <c r="B19" i="5"/>
  <c r="B18" i="5"/>
  <c r="B17" i="5"/>
  <c r="B14" i="5"/>
  <c r="B13" i="5"/>
  <c r="B12" i="5"/>
  <c r="B11" i="5"/>
  <c r="B15" i="5" l="1"/>
  <c r="B10" i="5" s="1"/>
  <c r="B162" i="5" l="1"/>
</calcChain>
</file>

<file path=xl/sharedStrings.xml><?xml version="1.0" encoding="utf-8"?>
<sst xmlns="http://schemas.openxmlformats.org/spreadsheetml/2006/main" count="306" uniqueCount="117">
  <si>
    <t>MINISTERUL AFACERILOR INTERNE</t>
  </si>
  <si>
    <t>INSPECTORATUL GENERAL PENTRU IMIGRARI</t>
  </si>
  <si>
    <t>SITUAŢIA</t>
  </si>
  <si>
    <t>DENUMIREA INDICATORULUI</t>
  </si>
  <si>
    <t>SUMA PLATITĂ</t>
  </si>
  <si>
    <t>EXPLICATIE ***)</t>
  </si>
  <si>
    <t>TOTAL PLATI din care:</t>
  </si>
  <si>
    <t>TITLUL I-CHELTUIELI DE PERSONAL-total, din care**):</t>
  </si>
  <si>
    <t>TITLUL II-BUNURI ŞI SERVICII-total, din care**):</t>
  </si>
  <si>
    <t>ART. 20.01-Bunuri si servicii</t>
  </si>
  <si>
    <t xml:space="preserve"> 20.01.01-Furnituri de birou</t>
  </si>
  <si>
    <t xml:space="preserve"> 20.01.02-Materiale pentru curatenie </t>
  </si>
  <si>
    <t xml:space="preserve"> 20.01.03-Incalzit, iluminat si forta motrica</t>
  </si>
  <si>
    <t xml:space="preserve"> 20.01.04-Apa, canal, salubritate</t>
  </si>
  <si>
    <t xml:space="preserve"> 20.01.05-Carburanti si lubrifianti</t>
  </si>
  <si>
    <t xml:space="preserve"> 20.01.06-Piese de schimb</t>
  </si>
  <si>
    <t xml:space="preserve"> 20.01.07-Transport</t>
  </si>
  <si>
    <t xml:space="preserve"> 20.01.08-Posta, telefon, telex, radio, televizor, telefax</t>
  </si>
  <si>
    <t xml:space="preserve"> 20.01.09-Materiale si prestari de servicii cu caracter functional</t>
  </si>
  <si>
    <t xml:space="preserve"> 20.01.30-Alte bunuri si servicii pentru intretinere si functionare (se detaliază)- materiale igiena personala azilanti</t>
  </si>
  <si>
    <t xml:space="preserve"> ART: 20.02-Reparatii curente</t>
  </si>
  <si>
    <t xml:space="preserve"> ART. 20.03-Hrana</t>
  </si>
  <si>
    <t xml:space="preserve"> 20.03.01- Hrana pentru oameni (retinuti, elevi si studenti, alte categorii)</t>
  </si>
  <si>
    <t xml:space="preserve"> ART. 20.04-Medicamente si materiale sanitare</t>
  </si>
  <si>
    <t xml:space="preserve"> 20.04.01-Medicamente</t>
  </si>
  <si>
    <t xml:space="preserve"> 20.04.02-Materiale sanitare</t>
  </si>
  <si>
    <t>20.04.04-Dezinfectanti</t>
  </si>
  <si>
    <t>ART. 20.05-Bunuri de natura obiectelor de inventar</t>
  </si>
  <si>
    <t xml:space="preserve">  20.05.01-uniforme si echipament, din care:</t>
  </si>
  <si>
    <t xml:space="preserve">  20.05.03-lenjerie si accesorii de pat (spalat lenjerie)</t>
  </si>
  <si>
    <t xml:space="preserve">  20.05.30-alte obiecte de inventar </t>
  </si>
  <si>
    <t xml:space="preserve">ART. 20.06-Deplasari, detasari, transferuri </t>
  </si>
  <si>
    <t xml:space="preserve">  20.06.01-deplasari interne, detasari, transferari </t>
  </si>
  <si>
    <t xml:space="preserve">  20.06.02-deplasari in strainatate</t>
  </si>
  <si>
    <t>ART. 20.11-Carti si publicatii</t>
  </si>
  <si>
    <t>ART. 20.12 -Consultanta si expertiza</t>
  </si>
  <si>
    <t>ART. 20.13 -Pregatire profesionala</t>
  </si>
  <si>
    <t>ART. 20.14-Protectia muncii</t>
  </si>
  <si>
    <t>ART. 20.25-Cheltuieli judiciare si extrajudiciare</t>
  </si>
  <si>
    <t>ART. 20.30-Alte cheltuieli cu bunuri si servicii</t>
  </si>
  <si>
    <t>TITLUL VI-TRANSFERURI INTRE UNITATI ALE ADMINISTRATIEI PUBLICE-total, din care*):</t>
  </si>
  <si>
    <t>ART. 51.01-Transferuri curente</t>
  </si>
  <si>
    <t>51.01.52-Transferuri din bugetul de stat catre fondul de asigurări sociale de sănătate pentru cetăţeni străini aflaţi în centrele de cazare</t>
  </si>
  <si>
    <t>51.01.26- Transferuri privind contributii de sanatate pentru persoanele aflate in concediu pentru cresterea copilului</t>
  </si>
  <si>
    <t>TITLUL VII-ALTE  TRANSFERURI -total, din care*):</t>
  </si>
  <si>
    <t>ART. 55.02.01-Transferuri curente in strainatate (catre organizatii internationale)</t>
  </si>
  <si>
    <t>TITLUL VIII-PROIECTE CU FINANTARE DIN FONDURI EXTERNE NERAMBURSABILE (FEN) POSTADERARE -total, din care*):</t>
  </si>
  <si>
    <t>56,02-Programe din Fondul Social European (FSE)</t>
  </si>
  <si>
    <t>56,09-Sume aferente Fondului European pentru Refugiati</t>
  </si>
  <si>
    <t>56,10-Sume aferente Fondului European de Returnare</t>
  </si>
  <si>
    <t>56,11-Sume aferente Fondului European de integrare a resortisantilor tarilor terte</t>
  </si>
  <si>
    <t>56,13-Programe finantate in cadrul facilitatii Schengen</t>
  </si>
  <si>
    <t>56,16-Alte facilitati si instrumente postaderare</t>
  </si>
  <si>
    <t>56,24-Cofinanţarea asistenţei financiare nerambursabile postaderare de la Comunitatea Europeană</t>
  </si>
  <si>
    <t>TITLUL IX-ASISTENTA SOCIALA-total, din care*):</t>
  </si>
  <si>
    <t xml:space="preserve">ART. 57.02-Ajutoare sociale </t>
  </si>
  <si>
    <t xml:space="preserve"> 57.02.01-Ajutoare sociale in numerar</t>
  </si>
  <si>
    <t>ART. 59.17-Despagubiri civile</t>
  </si>
  <si>
    <t>56.18 Mecanismul norvegian</t>
  </si>
  <si>
    <t>56.25 programul de cooperare elvetiano-roman vizind reducerea disparitiilor economice si sociale in cadrul U.E. extinse</t>
  </si>
  <si>
    <t>TITLUL X PROIECTE CU FINANTARE DIN FONDURI EXTERNE NERAMBURSABILE AFERENTE CADRULUI FINANCIAR 2014-2020</t>
  </si>
  <si>
    <t>58.07. Fondul de azil , migratie si integrare FAMI</t>
  </si>
  <si>
    <t>58.09. Asistenta tehnica pentru fondurile in domeniul afacerilor interne</t>
  </si>
  <si>
    <t>58.10. Transferuri catre beneficiarii de drept public/privat pentru proiectele finantate din FAMI</t>
  </si>
  <si>
    <t>58.16. Alte facilitati si instrumente postaderare</t>
  </si>
  <si>
    <t>CIF 22084517</t>
  </si>
  <si>
    <t>20.30.01- reclama si publicitate</t>
  </si>
  <si>
    <t>TITLUL XI-ALTE CHELTUIELI-total, din care*):</t>
  </si>
  <si>
    <t>20.30.03 - prime de asigurare non-viata</t>
  </si>
  <si>
    <t xml:space="preserve">20.30.30- alte cheltuieli cu bunuri si servicii </t>
  </si>
  <si>
    <t>58.31-Mecanismele financiare Spatiul Economic European si Norvegian 2014-2021</t>
  </si>
  <si>
    <t>ART. 20.15-Munitie, armament de natura activelor fixe pt.armata</t>
  </si>
  <si>
    <t>ART. 71.01.02- Masini, echipamente  si mijloace de transport</t>
  </si>
  <si>
    <t>ART. 71.01.03- Mobilier,aparatura birotica si alte active corp.</t>
  </si>
  <si>
    <t>ART. 71.01.30- Alte active fixe</t>
  </si>
  <si>
    <t>58.15. Alte facilitati si instrumente postaderare</t>
  </si>
  <si>
    <t>SURSA A</t>
  </si>
  <si>
    <t>SURSA D</t>
  </si>
  <si>
    <t>58.08 Fondul pentru securitate interna (FSI)</t>
  </si>
  <si>
    <t>58.01. Programe din Fondul European de dezvoltare regionala (FEDR)</t>
  </si>
  <si>
    <t>TITLUL XV-ACTIVE NEFINANCIARE-total, din care*):</t>
  </si>
  <si>
    <t>20.30.02- protocol si prezentare</t>
  </si>
  <si>
    <t>CENTRUL REGIONAL TIMISOARA</t>
  </si>
  <si>
    <t>CIF 22471297</t>
  </si>
  <si>
    <t>EXPLICATIE***</t>
  </si>
  <si>
    <t>20.30.02- protocol si reprezentare</t>
  </si>
  <si>
    <t>20.30.30- alte cheltuieli cu bunuri si servicii ( prest. Serv. interpreti)</t>
  </si>
  <si>
    <t>TITLUL XIII-CHELTUIELI DE CAPITAL- Active nefinanciare-total, din care*):</t>
  </si>
  <si>
    <t>ART. 71.01.02-Masini,ecipamente si mijloace de transport</t>
  </si>
  <si>
    <t>ART. 71.01.03-Mobilier,aparatura birotica si alte active corp.</t>
  </si>
  <si>
    <t>ART. 71.01.30-Alte active fixe</t>
  </si>
  <si>
    <t>CENTRUL REGIONAL DE PROCEDURI SI CAZARE A SOLICITANTILOR DE AZIL GALATI</t>
  </si>
  <si>
    <t xml:space="preserve"> 20.04.03-Reactivi</t>
  </si>
  <si>
    <t xml:space="preserve">CENTRUL REGIONAL DE PROCEDURI SI CAZARE PENTRU </t>
  </si>
  <si>
    <t>SOLICITANTII DE AZIL RADAUTI</t>
  </si>
  <si>
    <t>CIF 21804458</t>
  </si>
  <si>
    <t>ART:10.01-cheltuieli salariale în bani</t>
  </si>
  <si>
    <t>ART:10.02-cheltuieli salariale în natură</t>
  </si>
  <si>
    <t>ART:10.03-contributii</t>
  </si>
  <si>
    <t>20.04.03- Reactivi</t>
  </si>
  <si>
    <t>TITLUL VIII-PR. CU FINANTARE DIN F. EXTERNE NERAMB.(FEN) POSTADR. -total,din care*):</t>
  </si>
  <si>
    <t>56.02-Programe din Fondul Social European (FSE)</t>
  </si>
  <si>
    <t>56.09-Sume aferente Fondului European pentru Refugiati</t>
  </si>
  <si>
    <t>56.10-Sume aferente Fondului European de Returnare</t>
  </si>
  <si>
    <t>56.11-Sume aferente Fondului European de integrare a resortisantilor tarilor terte</t>
  </si>
  <si>
    <t>56.13-Programe finantate in cadrul facilitatii Schengen</t>
  </si>
  <si>
    <t>56.16-Alte facilitati si instrumente postaderare</t>
  </si>
  <si>
    <t>56.24-Cofinanţarea asistenţei financiare nerambursabile postaderare de la U. E.</t>
  </si>
  <si>
    <t xml:space="preserve"> 57.02.02 -Ajutoare sociale in natura</t>
  </si>
  <si>
    <t>privind plăţile efectuate la data de 30.06.2023</t>
  </si>
  <si>
    <t>privind plăţile efectuate la data de  30.06.2023</t>
  </si>
  <si>
    <r>
      <t>ART:</t>
    </r>
    <r>
      <rPr>
        <sz val="10"/>
        <rFont val="Arial"/>
        <family val="2"/>
      </rPr>
      <t>10.01-cheltuieli salariale în bani</t>
    </r>
  </si>
  <si>
    <r>
      <t>ART:</t>
    </r>
    <r>
      <rPr>
        <sz val="10"/>
        <rFont val="Arial"/>
        <family val="2"/>
      </rPr>
      <t>10.02-cheltuieli salariale în natură</t>
    </r>
  </si>
  <si>
    <r>
      <t>ART:</t>
    </r>
    <r>
      <rPr>
        <sz val="10"/>
        <rFont val="Arial"/>
        <family val="2"/>
      </rPr>
      <t>10.03-contributii</t>
    </r>
  </si>
  <si>
    <r>
      <t>ART:</t>
    </r>
    <r>
      <rPr>
        <sz val="10"/>
        <rFont val="Palatino Linotype"/>
        <family val="1"/>
        <charset val="238"/>
      </rPr>
      <t>10.01-cheltuieli salariale în bani</t>
    </r>
  </si>
  <si>
    <r>
      <t>ART:</t>
    </r>
    <r>
      <rPr>
        <sz val="10"/>
        <rFont val="Palatino Linotype"/>
        <family val="1"/>
        <charset val="238"/>
      </rPr>
      <t>10.02-cheltuieli salariale în natură</t>
    </r>
  </si>
  <si>
    <r>
      <t>ART:</t>
    </r>
    <r>
      <rPr>
        <sz val="10"/>
        <rFont val="Palatino Linotype"/>
        <family val="1"/>
        <charset val="238"/>
      </rPr>
      <t>10.03-contributii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</si>
</sst>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Calibri"/>
      <family val="2"/>
      <charset val="238"/>
    </font>
    <font>
      <b/>
      <sz val="11"/>
      <name val="Arial"/>
      <family val="2"/>
    </font>
    <font>
      <b/>
      <i/>
      <sz val="11"/>
      <name val="Calibri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Calibri"/>
      <family val="2"/>
      <charset val="238"/>
      <scheme val="minor"/>
    </font>
    <font>
      <sz val="11"/>
      <name val="Palatino Linotype"/>
      <family val="1"/>
      <charset val="238"/>
    </font>
    <font>
      <b/>
      <sz val="14"/>
      <name val="Palatino Linotype"/>
      <family val="1"/>
      <charset val="238"/>
    </font>
    <font>
      <b/>
      <sz val="12"/>
      <name val="Palatino Linotype"/>
      <family val="1"/>
      <charset val="238"/>
    </font>
    <font>
      <b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b/>
      <sz val="10"/>
      <name val="Palatino Linotype"/>
      <family val="1"/>
      <charset val="238"/>
    </font>
    <font>
      <sz val="10"/>
      <name val="Palatino Linotype"/>
      <family val="1"/>
      <charset val="238"/>
    </font>
    <font>
      <b/>
      <sz val="11"/>
      <name val="Calibri"/>
      <charset val="238"/>
    </font>
    <font>
      <b/>
      <i/>
      <sz val="11"/>
      <name val="Calibri"/>
      <charset val="238"/>
    </font>
    <font>
      <b/>
      <sz val="11"/>
      <name val="Calibri"/>
      <family val="2"/>
    </font>
    <font>
      <b/>
      <i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1">
    <xf numFmtId="0" fontId="0" fillId="0" borderId="0" xfId="0"/>
    <xf numFmtId="4" fontId="2" fillId="0" borderId="0" xfId="1" applyNumberFormat="1" applyFont="1"/>
    <xf numFmtId="0" fontId="4" fillId="0" borderId="27" xfId="0" applyFont="1" applyBorder="1"/>
    <xf numFmtId="0" fontId="3" fillId="0" borderId="19" xfId="0" applyFont="1" applyBorder="1"/>
    <xf numFmtId="0" fontId="4" fillId="0" borderId="1" xfId="0" applyFont="1" applyBorder="1"/>
    <xf numFmtId="2" fontId="3" fillId="0" borderId="1" xfId="0" applyNumberFormat="1" applyFont="1" applyBorder="1"/>
    <xf numFmtId="2" fontId="3" fillId="0" borderId="26" xfId="0" applyNumberFormat="1" applyFont="1" applyBorder="1"/>
    <xf numFmtId="2" fontId="3" fillId="0" borderId="9" xfId="0" applyNumberFormat="1" applyFont="1" applyBorder="1"/>
    <xf numFmtId="2" fontId="3" fillId="0" borderId="0" xfId="0" applyNumberFormat="1" applyFont="1"/>
    <xf numFmtId="2" fontId="3" fillId="0" borderId="29" xfId="0" applyNumberFormat="1" applyFont="1" applyBorder="1"/>
    <xf numFmtId="2" fontId="3" fillId="0" borderId="12" xfId="0" applyNumberFormat="1" applyFont="1" applyBorder="1"/>
    <xf numFmtId="0" fontId="2" fillId="0" borderId="0" xfId="1" applyFont="1"/>
    <xf numFmtId="0" fontId="5" fillId="0" borderId="0" xfId="0" applyFont="1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1" xfId="1" applyFont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49" fontId="7" fillId="0" borderId="1" xfId="1" applyNumberFormat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7" fillId="0" borderId="1" xfId="1" applyFont="1" applyBorder="1"/>
    <xf numFmtId="4" fontId="8" fillId="0" borderId="1" xfId="1" applyNumberFormat="1" applyFont="1" applyBorder="1"/>
    <xf numFmtId="0" fontId="2" fillId="0" borderId="1" xfId="1" applyFont="1" applyBorder="1"/>
    <xf numFmtId="0" fontId="9" fillId="0" borderId="1" xfId="1" applyFont="1" applyBorder="1" applyAlignment="1">
      <alignment vertical="center"/>
    </xf>
    <xf numFmtId="4" fontId="10" fillId="0" borderId="1" xfId="1" applyNumberFormat="1" applyFont="1" applyBorder="1"/>
    <xf numFmtId="0" fontId="11" fillId="0" borderId="1" xfId="1" applyFont="1" applyBorder="1" applyAlignment="1">
      <alignment vertical="center"/>
    </xf>
    <xf numFmtId="4" fontId="2" fillId="0" borderId="1" xfId="1" applyNumberFormat="1" applyFont="1" applyBorder="1"/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vertical="center" wrapText="1"/>
    </xf>
    <xf numFmtId="4" fontId="5" fillId="0" borderId="1" xfId="0" applyNumberFormat="1" applyFont="1" applyBorder="1"/>
    <xf numFmtId="0" fontId="13" fillId="0" borderId="1" xfId="1" applyFont="1" applyBorder="1" applyAlignment="1">
      <alignment vertical="center"/>
    </xf>
    <xf numFmtId="0" fontId="9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justify" vertical="center" wrapText="1"/>
    </xf>
    <xf numFmtId="0" fontId="11" fillId="0" borderId="1" xfId="1" applyFont="1" applyBorder="1" applyAlignment="1">
      <alignment horizontal="justify" vertical="center" wrapText="1"/>
    </xf>
    <xf numFmtId="0" fontId="3" fillId="0" borderId="1" xfId="1" applyFont="1" applyBorder="1" applyAlignment="1">
      <alignment horizontal="justify" vertical="center" wrapText="1"/>
    </xf>
    <xf numFmtId="4" fontId="14" fillId="0" borderId="1" xfId="1" applyNumberFormat="1" applyFont="1" applyBorder="1" applyAlignment="1">
      <alignment horizontal="right"/>
    </xf>
    <xf numFmtId="0" fontId="2" fillId="0" borderId="1" xfId="1" applyFont="1" applyBorder="1" applyAlignment="1">
      <alignment horizontal="right" wrapText="1"/>
    </xf>
    <xf numFmtId="4" fontId="5" fillId="0" borderId="0" xfId="0" applyNumberFormat="1" applyFont="1"/>
    <xf numFmtId="0" fontId="14" fillId="0" borderId="1" xfId="1" applyFont="1" applyBorder="1" applyAlignment="1">
      <alignment horizontal="right" wrapText="1"/>
    </xf>
    <xf numFmtId="4" fontId="2" fillId="0" borderId="1" xfId="1" applyNumberFormat="1" applyFont="1" applyBorder="1" applyAlignment="1">
      <alignment horizontal="right"/>
    </xf>
    <xf numFmtId="4" fontId="10" fillId="0" borderId="1" xfId="1" applyNumberFormat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5" fillId="0" borderId="0" xfId="1" applyFont="1"/>
    <xf numFmtId="4" fontId="15" fillId="0" borderId="0" xfId="1" applyNumberFormat="1" applyFont="1"/>
    <xf numFmtId="0" fontId="15" fillId="0" borderId="0" xfId="0" applyFont="1"/>
    <xf numFmtId="4" fontId="15" fillId="0" borderId="0" xfId="0" applyNumberFormat="1" applyFont="1"/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5" fillId="0" borderId="2" xfId="1" applyFont="1" applyBorder="1"/>
    <xf numFmtId="0" fontId="17" fillId="0" borderId="3" xfId="1" applyFont="1" applyBorder="1" applyAlignment="1">
      <alignment horizontal="center"/>
    </xf>
    <xf numFmtId="4" fontId="17" fillId="0" borderId="3" xfId="1" applyNumberFormat="1" applyFont="1" applyBorder="1" applyAlignment="1">
      <alignment horizontal="center" wrapText="1"/>
    </xf>
    <xf numFmtId="0" fontId="15" fillId="0" borderId="4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7" fillId="0" borderId="6" xfId="1" applyFont="1" applyBorder="1"/>
    <xf numFmtId="4" fontId="18" fillId="0" borderId="0" xfId="1" applyNumberFormat="1" applyFont="1"/>
    <xf numFmtId="0" fontId="15" fillId="0" borderId="7" xfId="1" applyFont="1" applyBorder="1"/>
    <xf numFmtId="0" fontId="18" fillId="0" borderId="8" xfId="1" applyFont="1" applyBorder="1" applyAlignment="1">
      <alignment vertical="center"/>
    </xf>
    <xf numFmtId="4" fontId="19" fillId="0" borderId="9" xfId="1" applyNumberFormat="1" applyFont="1" applyBorder="1"/>
    <xf numFmtId="0" fontId="15" fillId="0" borderId="10" xfId="1" applyFont="1" applyBorder="1"/>
    <xf numFmtId="0" fontId="20" fillId="0" borderId="11" xfId="1" applyFont="1" applyBorder="1" applyAlignment="1">
      <alignment vertical="center"/>
    </xf>
    <xf numFmtId="4" fontId="15" fillId="0" borderId="12" xfId="1" applyNumberFormat="1" applyFont="1" applyBorder="1"/>
    <xf numFmtId="0" fontId="15" fillId="0" borderId="13" xfId="1" applyFont="1" applyBorder="1"/>
    <xf numFmtId="0" fontId="20" fillId="0" borderId="14" xfId="1" applyFont="1" applyBorder="1" applyAlignment="1">
      <alignment vertical="center"/>
    </xf>
    <xf numFmtId="4" fontId="15" fillId="0" borderId="15" xfId="1" applyNumberFormat="1" applyFont="1" applyBorder="1"/>
    <xf numFmtId="0" fontId="15" fillId="0" borderId="16" xfId="1" applyFont="1" applyBorder="1"/>
    <xf numFmtId="0" fontId="20" fillId="0" borderId="8" xfId="1" applyFont="1" applyBorder="1" applyAlignment="1">
      <alignment vertical="center"/>
    </xf>
    <xf numFmtId="4" fontId="15" fillId="0" borderId="17" xfId="1" applyNumberFormat="1" applyFont="1" applyBorder="1"/>
    <xf numFmtId="0" fontId="15" fillId="0" borderId="18" xfId="1" applyFont="1" applyBorder="1"/>
    <xf numFmtId="0" fontId="15" fillId="0" borderId="19" xfId="1" applyFont="1" applyBorder="1"/>
    <xf numFmtId="0" fontId="21" fillId="0" borderId="20" xfId="1" applyFont="1" applyBorder="1" applyAlignment="1">
      <alignment vertical="center"/>
    </xf>
    <xf numFmtId="0" fontId="15" fillId="0" borderId="21" xfId="1" applyFont="1" applyBorder="1"/>
    <xf numFmtId="0" fontId="21" fillId="0" borderId="22" xfId="1" applyFont="1" applyBorder="1" applyAlignment="1">
      <alignment vertical="center"/>
    </xf>
    <xf numFmtId="4" fontId="15" fillId="0" borderId="23" xfId="1" applyNumberFormat="1" applyFont="1" applyBorder="1"/>
    <xf numFmtId="0" fontId="21" fillId="0" borderId="14" xfId="1" applyFont="1" applyBorder="1" applyAlignment="1">
      <alignment vertical="center"/>
    </xf>
    <xf numFmtId="0" fontId="21" fillId="0" borderId="24" xfId="1" applyFont="1" applyBorder="1" applyAlignment="1">
      <alignment vertical="center" wrapText="1"/>
    </xf>
    <xf numFmtId="4" fontId="15" fillId="0" borderId="25" xfId="1" applyNumberFormat="1" applyFont="1" applyBorder="1"/>
    <xf numFmtId="0" fontId="20" fillId="0" borderId="6" xfId="1" applyFont="1" applyBorder="1" applyAlignment="1">
      <alignment vertical="center"/>
    </xf>
    <xf numFmtId="4" fontId="15" fillId="0" borderId="26" xfId="1" applyNumberFormat="1" applyFont="1" applyBorder="1"/>
    <xf numFmtId="4" fontId="15" fillId="0" borderId="9" xfId="1" applyNumberFormat="1" applyFont="1" applyBorder="1"/>
    <xf numFmtId="0" fontId="15" fillId="0" borderId="27" xfId="1" applyFont="1" applyBorder="1"/>
    <xf numFmtId="0" fontId="21" fillId="0" borderId="8" xfId="1" applyFont="1" applyBorder="1" applyAlignment="1">
      <alignment vertical="center"/>
    </xf>
    <xf numFmtId="0" fontId="21" fillId="0" borderId="11" xfId="1" applyFont="1" applyBorder="1" applyAlignment="1">
      <alignment vertical="center"/>
    </xf>
    <xf numFmtId="4" fontId="15" fillId="0" borderId="28" xfId="1" applyNumberFormat="1" applyFont="1" applyBorder="1"/>
    <xf numFmtId="0" fontId="21" fillId="0" borderId="24" xfId="1" applyFont="1" applyBorder="1" applyAlignment="1">
      <alignment vertical="center"/>
    </xf>
    <xf numFmtId="4" fontId="15" fillId="0" borderId="29" xfId="1" applyNumberFormat="1" applyFont="1" applyBorder="1"/>
    <xf numFmtId="4" fontId="15" fillId="0" borderId="30" xfId="1" applyNumberFormat="1" applyFont="1" applyBorder="1"/>
    <xf numFmtId="0" fontId="15" fillId="0" borderId="31" xfId="1" applyFont="1" applyBorder="1"/>
    <xf numFmtId="0" fontId="18" fillId="0" borderId="1" xfId="1" applyFont="1" applyBorder="1" applyAlignment="1">
      <alignment horizontal="left" vertical="center" wrapText="1"/>
    </xf>
    <xf numFmtId="4" fontId="15" fillId="0" borderId="1" xfId="1" applyNumberFormat="1" applyFont="1" applyBorder="1"/>
    <xf numFmtId="0" fontId="15" fillId="0" borderId="32" xfId="1" applyFont="1" applyBorder="1"/>
    <xf numFmtId="0" fontId="20" fillId="0" borderId="1" xfId="1" applyFont="1" applyBorder="1" applyAlignment="1">
      <alignment vertical="center"/>
    </xf>
    <xf numFmtId="0" fontId="21" fillId="0" borderId="1" xfId="1" applyFont="1" applyBorder="1" applyAlignment="1">
      <alignment horizontal="justify" vertical="center" wrapText="1"/>
    </xf>
    <xf numFmtId="0" fontId="15" fillId="0" borderId="33" xfId="1" applyFont="1" applyBorder="1"/>
    <xf numFmtId="0" fontId="15" fillId="0" borderId="34" xfId="1" applyFont="1" applyBorder="1"/>
    <xf numFmtId="4" fontId="15" fillId="0" borderId="35" xfId="1" applyNumberFormat="1" applyFont="1" applyBorder="1"/>
    <xf numFmtId="0" fontId="20" fillId="0" borderId="8" xfId="1" applyFont="1" applyBorder="1" applyAlignment="1">
      <alignment horizontal="justify" vertical="center" wrapText="1"/>
    </xf>
    <xf numFmtId="4" fontId="18" fillId="2" borderId="29" xfId="1" applyNumberFormat="1" applyFont="1" applyFill="1" applyBorder="1"/>
    <xf numFmtId="4" fontId="15" fillId="2" borderId="28" xfId="1" applyNumberFormat="1" applyFont="1" applyFill="1" applyBorder="1"/>
    <xf numFmtId="4" fontId="15" fillId="2" borderId="23" xfId="1" applyNumberFormat="1" applyFont="1" applyFill="1" applyBorder="1"/>
    <xf numFmtId="0" fontId="21" fillId="0" borderId="20" xfId="1" applyFont="1" applyBorder="1" applyAlignment="1">
      <alignment horizontal="justify" vertical="center" wrapText="1"/>
    </xf>
    <xf numFmtId="4" fontId="15" fillId="2" borderId="25" xfId="1" applyNumberFormat="1" applyFont="1" applyFill="1" applyBorder="1"/>
    <xf numFmtId="0" fontId="21" fillId="0" borderId="24" xfId="1" applyFont="1" applyBorder="1" applyAlignment="1">
      <alignment horizontal="justify" vertical="center" wrapText="1"/>
    </xf>
    <xf numFmtId="4" fontId="15" fillId="2" borderId="36" xfId="1" applyNumberFormat="1" applyFont="1" applyFill="1" applyBorder="1"/>
    <xf numFmtId="4" fontId="15" fillId="2" borderId="0" xfId="1" applyNumberFormat="1" applyFont="1" applyFill="1"/>
    <xf numFmtId="0" fontId="20" fillId="0" borderId="1" xfId="1" applyFont="1" applyBorder="1" applyAlignment="1">
      <alignment horizontal="justify" vertical="center" wrapText="1"/>
    </xf>
    <xf numFmtId="4" fontId="18" fillId="2" borderId="1" xfId="1" applyNumberFormat="1" applyFont="1" applyFill="1" applyBorder="1"/>
    <xf numFmtId="0" fontId="15" fillId="0" borderId="1" xfId="1" applyFont="1" applyBorder="1"/>
    <xf numFmtId="4" fontId="15" fillId="2" borderId="1" xfId="1" applyNumberFormat="1" applyFont="1" applyFill="1" applyBorder="1"/>
    <xf numFmtId="0" fontId="18" fillId="0" borderId="1" xfId="1" applyFont="1" applyBorder="1" applyAlignment="1">
      <alignment vertical="center"/>
    </xf>
    <xf numFmtId="4" fontId="19" fillId="0" borderId="1" xfId="1" applyNumberFormat="1" applyFont="1" applyBorder="1"/>
    <xf numFmtId="0" fontId="20" fillId="0" borderId="37" xfId="1" applyFont="1" applyBorder="1" applyAlignment="1">
      <alignment vertical="center"/>
    </xf>
    <xf numFmtId="4" fontId="15" fillId="0" borderId="38" xfId="1" applyNumberFormat="1" applyFont="1" applyBorder="1"/>
    <xf numFmtId="0" fontId="18" fillId="0" borderId="8" xfId="1" applyFont="1" applyBorder="1" applyAlignment="1">
      <alignment vertical="center" wrapText="1"/>
    </xf>
    <xf numFmtId="0" fontId="21" fillId="0" borderId="39" xfId="1" applyFont="1" applyBorder="1" applyAlignment="1">
      <alignment vertical="center"/>
    </xf>
    <xf numFmtId="4" fontId="15" fillId="0" borderId="2" xfId="1" applyNumberFormat="1" applyFont="1" applyBorder="1"/>
    <xf numFmtId="0" fontId="15" fillId="0" borderId="40" xfId="1" applyFont="1" applyBorder="1"/>
    <xf numFmtId="0" fontId="2" fillId="0" borderId="2" xfId="1" applyFont="1" applyBorder="1"/>
    <xf numFmtId="0" fontId="7" fillId="0" borderId="3" xfId="1" applyFont="1" applyBorder="1" applyAlignment="1">
      <alignment horizontal="center"/>
    </xf>
    <xf numFmtId="4" fontId="7" fillId="0" borderId="3" xfId="1" applyNumberFormat="1" applyFont="1" applyBorder="1" applyAlignment="1">
      <alignment horizontal="center" wrapText="1"/>
    </xf>
    <xf numFmtId="49" fontId="7" fillId="0" borderId="41" xfId="1" applyNumberFormat="1" applyFont="1" applyBorder="1" applyAlignment="1">
      <alignment horizontal="center" wrapText="1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7" fillId="0" borderId="6" xfId="1" applyFont="1" applyBorder="1"/>
    <xf numFmtId="4" fontId="22" fillId="0" borderId="0" xfId="1" applyNumberFormat="1" applyFont="1"/>
    <xf numFmtId="0" fontId="2" fillId="0" borderId="7" xfId="1" applyFont="1" applyBorder="1"/>
    <xf numFmtId="0" fontId="9" fillId="0" borderId="8" xfId="1" applyFont="1" applyBorder="1" applyAlignment="1">
      <alignment vertical="center"/>
    </xf>
    <xf numFmtId="4" fontId="23" fillId="0" borderId="9" xfId="1" applyNumberFormat="1" applyFont="1" applyBorder="1"/>
    <xf numFmtId="0" fontId="2" fillId="0" borderId="10" xfId="1" applyFont="1" applyBorder="1"/>
    <xf numFmtId="0" fontId="11" fillId="0" borderId="11" xfId="1" applyFont="1" applyBorder="1" applyAlignment="1">
      <alignment vertical="center"/>
    </xf>
    <xf numFmtId="4" fontId="2" fillId="0" borderId="12" xfId="1" applyNumberFormat="1" applyFont="1" applyBorder="1"/>
    <xf numFmtId="0" fontId="2" fillId="0" borderId="13" xfId="1" applyFont="1" applyBorder="1"/>
    <xf numFmtId="0" fontId="11" fillId="0" borderId="14" xfId="1" applyFont="1" applyBorder="1" applyAlignment="1">
      <alignment vertical="center"/>
    </xf>
    <xf numFmtId="4" fontId="2" fillId="0" borderId="15" xfId="1" applyNumberFormat="1" applyFont="1" applyBorder="1"/>
    <xf numFmtId="0" fontId="2" fillId="0" borderId="16" xfId="1" applyFont="1" applyBorder="1"/>
    <xf numFmtId="0" fontId="11" fillId="0" borderId="8" xfId="1" applyFont="1" applyBorder="1" applyAlignment="1">
      <alignment vertical="center"/>
    </xf>
    <xf numFmtId="4" fontId="2" fillId="0" borderId="17" xfId="1" applyNumberFormat="1" applyFont="1" applyBorder="1"/>
    <xf numFmtId="0" fontId="2" fillId="0" borderId="18" xfId="1" applyFont="1" applyBorder="1"/>
    <xf numFmtId="0" fontId="2" fillId="0" borderId="19" xfId="1" applyFont="1" applyBorder="1"/>
    <xf numFmtId="0" fontId="12" fillId="0" borderId="20" xfId="1" applyFont="1" applyBorder="1" applyAlignment="1">
      <alignment vertical="center"/>
    </xf>
    <xf numFmtId="0" fontId="2" fillId="0" borderId="21" xfId="1" applyFont="1" applyBorder="1"/>
    <xf numFmtId="0" fontId="12" fillId="0" borderId="22" xfId="1" applyFont="1" applyBorder="1" applyAlignment="1">
      <alignment vertical="center"/>
    </xf>
    <xf numFmtId="4" fontId="2" fillId="0" borderId="23" xfId="1" applyNumberFormat="1" applyFont="1" applyBorder="1"/>
    <xf numFmtId="0" fontId="12" fillId="0" borderId="14" xfId="1" applyFont="1" applyBorder="1" applyAlignment="1">
      <alignment vertical="center"/>
    </xf>
    <xf numFmtId="0" fontId="12" fillId="0" borderId="24" xfId="1" applyFont="1" applyBorder="1" applyAlignment="1">
      <alignment vertical="center" wrapText="1"/>
    </xf>
    <xf numFmtId="4" fontId="2" fillId="0" borderId="25" xfId="1" applyNumberFormat="1" applyFont="1" applyBorder="1"/>
    <xf numFmtId="0" fontId="11" fillId="0" borderId="6" xfId="1" applyFont="1" applyBorder="1" applyAlignment="1">
      <alignment vertical="center"/>
    </xf>
    <xf numFmtId="4" fontId="2" fillId="0" borderId="26" xfId="1" applyNumberFormat="1" applyFont="1" applyBorder="1"/>
    <xf numFmtId="4" fontId="2" fillId="0" borderId="9" xfId="1" applyNumberFormat="1" applyFont="1" applyBorder="1"/>
    <xf numFmtId="0" fontId="2" fillId="0" borderId="27" xfId="1" applyFont="1" applyBorder="1"/>
    <xf numFmtId="0" fontId="12" fillId="0" borderId="8" xfId="1" applyFont="1" applyBorder="1" applyAlignment="1">
      <alignment vertical="center"/>
    </xf>
    <xf numFmtId="0" fontId="12" fillId="0" borderId="11" xfId="1" applyFont="1" applyBorder="1" applyAlignment="1">
      <alignment vertical="center"/>
    </xf>
    <xf numFmtId="4" fontId="2" fillId="0" borderId="28" xfId="1" applyNumberFormat="1" applyFont="1" applyBorder="1"/>
    <xf numFmtId="0" fontId="12" fillId="0" borderId="24" xfId="1" applyFont="1" applyBorder="1" applyAlignment="1">
      <alignment vertical="center"/>
    </xf>
    <xf numFmtId="4" fontId="2" fillId="0" borderId="29" xfId="1" applyNumberFormat="1" applyFont="1" applyBorder="1"/>
    <xf numFmtId="4" fontId="2" fillId="0" borderId="30" xfId="1" applyNumberFormat="1" applyFont="1" applyBorder="1"/>
    <xf numFmtId="0" fontId="2" fillId="0" borderId="31" xfId="1" applyFont="1" applyBorder="1"/>
    <xf numFmtId="0" fontId="9" fillId="0" borderId="12" xfId="1" applyFont="1" applyBorder="1" applyAlignment="1">
      <alignment horizontal="left" vertical="center" wrapText="1"/>
    </xf>
    <xf numFmtId="4" fontId="2" fillId="0" borderId="42" xfId="1" applyNumberFormat="1" applyFont="1" applyBorder="1"/>
    <xf numFmtId="0" fontId="2" fillId="0" borderId="32" xfId="1" applyFont="1" applyBorder="1"/>
    <xf numFmtId="0" fontId="11" fillId="0" borderId="15" xfId="1" applyFont="1" applyBorder="1" applyAlignment="1">
      <alignment vertical="center"/>
    </xf>
    <xf numFmtId="0" fontId="12" fillId="0" borderId="15" xfId="1" applyFont="1" applyBorder="1" applyAlignment="1">
      <alignment horizontal="justify" vertical="center" wrapText="1"/>
    </xf>
    <xf numFmtId="0" fontId="2" fillId="0" borderId="33" xfId="1" applyFont="1" applyBorder="1"/>
    <xf numFmtId="0" fontId="12" fillId="0" borderId="17" xfId="1" applyFont="1" applyBorder="1" applyAlignment="1">
      <alignment horizontal="justify" vertical="center" wrapText="1"/>
    </xf>
    <xf numFmtId="0" fontId="2" fillId="0" borderId="34" xfId="1" applyFont="1" applyBorder="1"/>
    <xf numFmtId="4" fontId="2" fillId="0" borderId="35" xfId="1" applyNumberFormat="1" applyFont="1" applyBorder="1"/>
    <xf numFmtId="0" fontId="11" fillId="0" borderId="8" xfId="1" applyFont="1" applyBorder="1" applyAlignment="1">
      <alignment horizontal="justify" vertical="center" wrapText="1"/>
    </xf>
    <xf numFmtId="4" fontId="14" fillId="3" borderId="29" xfId="1" applyNumberFormat="1" applyFont="1" applyFill="1" applyBorder="1"/>
    <xf numFmtId="4" fontId="2" fillId="3" borderId="28" xfId="1" applyNumberFormat="1" applyFont="1" applyFill="1" applyBorder="1"/>
    <xf numFmtId="4" fontId="2" fillId="3" borderId="23" xfId="1" applyNumberFormat="1" applyFont="1" applyFill="1" applyBorder="1"/>
    <xf numFmtId="0" fontId="12" fillId="0" borderId="20" xfId="1" applyFont="1" applyBorder="1" applyAlignment="1">
      <alignment horizontal="justify" vertical="center" wrapText="1"/>
    </xf>
    <xf numFmtId="4" fontId="2" fillId="3" borderId="25" xfId="1" applyNumberFormat="1" applyFont="1" applyFill="1" applyBorder="1"/>
    <xf numFmtId="0" fontId="12" fillId="0" borderId="24" xfId="1" applyFont="1" applyBorder="1" applyAlignment="1">
      <alignment horizontal="justify" vertical="center" wrapText="1"/>
    </xf>
    <xf numFmtId="4" fontId="2" fillId="3" borderId="36" xfId="1" applyNumberFormat="1" applyFont="1" applyFill="1" applyBorder="1"/>
    <xf numFmtId="4" fontId="2" fillId="3" borderId="0" xfId="1" applyNumberFormat="1" applyFont="1" applyFill="1"/>
    <xf numFmtId="4" fontId="14" fillId="3" borderId="1" xfId="1" applyNumberFormat="1" applyFont="1" applyFill="1" applyBorder="1"/>
    <xf numFmtId="4" fontId="2" fillId="3" borderId="1" xfId="1" applyNumberFormat="1" applyFont="1" applyFill="1" applyBorder="1"/>
    <xf numFmtId="4" fontId="23" fillId="0" borderId="1" xfId="1" applyNumberFormat="1" applyFont="1" applyBorder="1"/>
    <xf numFmtId="0" fontId="11" fillId="0" borderId="37" xfId="1" applyFont="1" applyBorder="1" applyAlignment="1">
      <alignment vertical="center"/>
    </xf>
    <xf numFmtId="4" fontId="2" fillId="0" borderId="38" xfId="1" applyNumberFormat="1" applyFont="1" applyBorder="1"/>
    <xf numFmtId="0" fontId="9" fillId="0" borderId="8" xfId="1" applyFont="1" applyBorder="1" applyAlignment="1">
      <alignment vertical="center" wrapText="1"/>
    </xf>
    <xf numFmtId="0" fontId="12" fillId="0" borderId="39" xfId="1" applyFont="1" applyBorder="1" applyAlignment="1">
      <alignment vertical="center"/>
    </xf>
    <xf numFmtId="4" fontId="2" fillId="0" borderId="2" xfId="1" applyNumberFormat="1" applyFont="1" applyBorder="1"/>
    <xf numFmtId="0" fontId="2" fillId="0" borderId="40" xfId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2" xfId="0" applyFont="1" applyBorder="1"/>
    <xf numFmtId="0" fontId="7" fillId="0" borderId="3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 wrapText="1"/>
    </xf>
    <xf numFmtId="49" fontId="7" fillId="0" borderId="43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7" fillId="0" borderId="6" xfId="0" applyFont="1" applyBorder="1"/>
    <xf numFmtId="2" fontId="24" fillId="0" borderId="0" xfId="0" applyNumberFormat="1" applyFont="1"/>
    <xf numFmtId="0" fontId="5" fillId="0" borderId="10" xfId="0" applyFont="1" applyBorder="1"/>
    <xf numFmtId="0" fontId="9" fillId="0" borderId="8" xfId="0" applyFont="1" applyBorder="1" applyAlignment="1">
      <alignment vertical="center"/>
    </xf>
    <xf numFmtId="2" fontId="25" fillId="0" borderId="9" xfId="0" applyNumberFormat="1" applyFont="1" applyBorder="1"/>
    <xf numFmtId="0" fontId="11" fillId="0" borderId="11" xfId="0" applyFont="1" applyBorder="1" applyAlignment="1">
      <alignment vertical="center"/>
    </xf>
    <xf numFmtId="2" fontId="5" fillId="0" borderId="12" xfId="0" applyNumberFormat="1" applyFont="1" applyBorder="1"/>
    <xf numFmtId="0" fontId="5" fillId="0" borderId="13" xfId="0" applyFont="1" applyBorder="1"/>
    <xf numFmtId="0" fontId="11" fillId="0" borderId="14" xfId="0" applyFont="1" applyBorder="1" applyAlignment="1">
      <alignment vertical="center"/>
    </xf>
    <xf numFmtId="2" fontId="5" fillId="0" borderId="15" xfId="0" applyNumberFormat="1" applyFont="1" applyBorder="1"/>
    <xf numFmtId="0" fontId="5" fillId="0" borderId="16" xfId="0" applyFont="1" applyBorder="1"/>
    <xf numFmtId="0" fontId="11" fillId="0" borderId="8" xfId="0" applyFont="1" applyBorder="1" applyAlignment="1">
      <alignment vertical="center"/>
    </xf>
    <xf numFmtId="2" fontId="5" fillId="0" borderId="17" xfId="0" applyNumberFormat="1" applyFont="1" applyBorder="1"/>
    <xf numFmtId="0" fontId="5" fillId="0" borderId="18" xfId="0" applyFont="1" applyBorder="1"/>
    <xf numFmtId="0" fontId="9" fillId="0" borderId="20" xfId="0" applyFont="1" applyBorder="1" applyAlignment="1">
      <alignment vertical="center"/>
    </xf>
    <xf numFmtId="2" fontId="25" fillId="0" borderId="26" xfId="0" applyNumberFormat="1" applyFont="1" applyBorder="1"/>
    <xf numFmtId="0" fontId="5" fillId="0" borderId="19" xfId="0" applyFont="1" applyBorder="1"/>
    <xf numFmtId="0" fontId="11" fillId="0" borderId="1" xfId="0" applyFont="1" applyBorder="1" applyAlignment="1">
      <alignment vertical="center"/>
    </xf>
    <xf numFmtId="0" fontId="5" fillId="0" borderId="1" xfId="0" applyFont="1" applyBorder="1"/>
    <xf numFmtId="0" fontId="12" fillId="0" borderId="1" xfId="0" applyFont="1" applyBorder="1" applyAlignment="1">
      <alignment vertical="center"/>
    </xf>
    <xf numFmtId="2" fontId="5" fillId="0" borderId="1" xfId="0" applyNumberFormat="1" applyFont="1" applyBorder="1"/>
    <xf numFmtId="0" fontId="12" fillId="0" borderId="37" xfId="0" applyFont="1" applyBorder="1" applyAlignment="1">
      <alignment vertical="center"/>
    </xf>
    <xf numFmtId="2" fontId="5" fillId="0" borderId="28" xfId="0" applyNumberFormat="1" applyFont="1" applyBorder="1"/>
    <xf numFmtId="0" fontId="12" fillId="0" borderId="20" xfId="0" applyFont="1" applyBorder="1" applyAlignment="1">
      <alignment vertical="center"/>
    </xf>
    <xf numFmtId="2" fontId="5" fillId="0" borderId="23" xfId="0" applyNumberFormat="1" applyFont="1" applyBorder="1"/>
    <xf numFmtId="0" fontId="12" fillId="0" borderId="14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4" xfId="0" applyFont="1" applyBorder="1" applyAlignment="1">
      <alignment vertical="center" wrapText="1"/>
    </xf>
    <xf numFmtId="2" fontId="5" fillId="0" borderId="25" xfId="0" applyNumberFormat="1" applyFont="1" applyBorder="1"/>
    <xf numFmtId="0" fontId="11" fillId="0" borderId="6" xfId="0" applyFont="1" applyBorder="1" applyAlignment="1">
      <alignment vertical="center"/>
    </xf>
    <xf numFmtId="0" fontId="5" fillId="0" borderId="27" xfId="0" applyFont="1" applyBorder="1"/>
    <xf numFmtId="0" fontId="12" fillId="0" borderId="8" xfId="0" applyFont="1" applyBorder="1" applyAlignment="1">
      <alignment vertical="center"/>
    </xf>
    <xf numFmtId="2" fontId="5" fillId="0" borderId="0" xfId="0" applyNumberFormat="1" applyFont="1"/>
    <xf numFmtId="0" fontId="12" fillId="0" borderId="11" xfId="0" applyFont="1" applyBorder="1" applyAlignment="1">
      <alignment vertical="center"/>
    </xf>
    <xf numFmtId="0" fontId="5" fillId="0" borderId="21" xfId="0" applyFont="1" applyBorder="1"/>
    <xf numFmtId="0" fontId="4" fillId="0" borderId="2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12" fillId="0" borderId="44" xfId="0" applyFont="1" applyBorder="1" applyAlignment="1">
      <alignment vertical="center"/>
    </xf>
    <xf numFmtId="2" fontId="5" fillId="0" borderId="45" xfId="0" applyNumberFormat="1" applyFont="1" applyBorder="1"/>
    <xf numFmtId="0" fontId="5" fillId="0" borderId="31" xfId="0" applyFont="1" applyBorder="1"/>
    <xf numFmtId="2" fontId="5" fillId="0" borderId="9" xfId="0" applyNumberFormat="1" applyFont="1" applyBorder="1"/>
    <xf numFmtId="2" fontId="5" fillId="0" borderId="29" xfId="0" applyNumberFormat="1" applyFont="1" applyBorder="1"/>
    <xf numFmtId="0" fontId="3" fillId="0" borderId="11" xfId="0" applyFont="1" applyBorder="1" applyAlignment="1">
      <alignment vertical="center"/>
    </xf>
    <xf numFmtId="2" fontId="5" fillId="0" borderId="30" xfId="0" applyNumberFormat="1" applyFont="1" applyBorder="1"/>
    <xf numFmtId="0" fontId="4" fillId="0" borderId="20" xfId="0" applyFont="1" applyBorder="1" applyAlignment="1">
      <alignment horizontal="left" vertical="center" wrapText="1"/>
    </xf>
    <xf numFmtId="2" fontId="5" fillId="0" borderId="35" xfId="0" applyNumberFormat="1" applyFont="1" applyBorder="1"/>
    <xf numFmtId="0" fontId="5" fillId="0" borderId="7" xfId="0" applyFont="1" applyBorder="1"/>
    <xf numFmtId="2" fontId="5" fillId="0" borderId="46" xfId="0" applyNumberFormat="1" applyFont="1" applyBorder="1"/>
    <xf numFmtId="0" fontId="3" fillId="0" borderId="11" xfId="0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12" fillId="0" borderId="24" xfId="0" applyFont="1" applyBorder="1" applyAlignment="1">
      <alignment horizontal="justify" vertical="center" wrapText="1"/>
    </xf>
    <xf numFmtId="2" fontId="5" fillId="0" borderId="36" xfId="0" applyNumberFormat="1" applyFont="1" applyBorder="1"/>
    <xf numFmtId="2" fontId="25" fillId="0" borderId="0" xfId="0" applyNumberFormat="1" applyFont="1"/>
    <xf numFmtId="0" fontId="9" fillId="0" borderId="1" xfId="0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ublic\FINANCIAR\situatie%20buget-plati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nuarie"/>
      <sheetName val="plati ianuarie"/>
      <sheetName val="februarie"/>
      <sheetName val="plati februarie"/>
      <sheetName val="martie"/>
      <sheetName val="plati martie"/>
      <sheetName val="aprilie"/>
      <sheetName val="plati aprilie"/>
      <sheetName val="mai"/>
      <sheetName val="plati mai"/>
      <sheetName val="iunie"/>
      <sheetName val="plati iunie"/>
      <sheetName val="plati iulie"/>
      <sheetName val="iulie"/>
      <sheetName val="august"/>
      <sheetName val="plati august"/>
      <sheetName val="plati septembrie"/>
      <sheetName val="septembrie"/>
      <sheetName val="plati octombrie"/>
      <sheetName val="octombrie"/>
      <sheetName val="plati noiembrie"/>
      <sheetName val="noiembrie"/>
      <sheetName val="plati decembrie"/>
      <sheetName val="decembrie"/>
      <sheetName val="solduri"/>
      <sheetName val="BUGET"/>
      <sheetName val="61"/>
      <sheetName val="6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0">
          <cell r="C30">
            <v>591212</v>
          </cell>
          <cell r="D30">
            <v>5240</v>
          </cell>
          <cell r="E30">
            <v>36123</v>
          </cell>
          <cell r="F30">
            <v>11639</v>
          </cell>
          <cell r="G30">
            <v>0</v>
          </cell>
          <cell r="H30">
            <v>0</v>
          </cell>
          <cell r="I30">
            <v>52839</v>
          </cell>
          <cell r="J30">
            <v>72338</v>
          </cell>
          <cell r="K30">
            <v>138791</v>
          </cell>
          <cell r="L30">
            <v>32207</v>
          </cell>
          <cell r="M30">
            <v>56714.479999999996</v>
          </cell>
          <cell r="N30">
            <v>0</v>
          </cell>
          <cell r="O30">
            <v>0</v>
          </cell>
          <cell r="P30">
            <v>903</v>
          </cell>
          <cell r="Q30">
            <v>0</v>
          </cell>
          <cell r="R30">
            <v>22343</v>
          </cell>
          <cell r="W30">
            <v>3171.27</v>
          </cell>
          <cell r="X30">
            <v>0</v>
          </cell>
          <cell r="Y30">
            <v>1600</v>
          </cell>
          <cell r="Z30">
            <v>413.63</v>
          </cell>
          <cell r="AB30">
            <v>0</v>
          </cell>
          <cell r="AC30">
            <v>48.72</v>
          </cell>
          <cell r="AD30">
            <v>0</v>
          </cell>
          <cell r="AE30">
            <v>0</v>
          </cell>
          <cell r="AF30">
            <v>120</v>
          </cell>
          <cell r="AM30">
            <v>0</v>
          </cell>
          <cell r="AN30">
            <v>0</v>
          </cell>
          <cell r="AP30">
            <v>0</v>
          </cell>
          <cell r="AQ30">
            <v>0</v>
          </cell>
          <cell r="AR30">
            <v>85</v>
          </cell>
        </row>
        <row r="56">
          <cell r="C56">
            <v>21811</v>
          </cell>
          <cell r="T56">
            <v>47547.05</v>
          </cell>
          <cell r="W56">
            <v>0</v>
          </cell>
          <cell r="X56">
            <v>0</v>
          </cell>
          <cell r="Y56">
            <v>33820.399999999994</v>
          </cell>
          <cell r="Z56">
            <v>5025.08</v>
          </cell>
          <cell r="AB56">
            <v>0</v>
          </cell>
          <cell r="AC56">
            <v>235.12</v>
          </cell>
          <cell r="AD56">
            <v>3602.13</v>
          </cell>
          <cell r="AE56">
            <v>8116.6299999999992</v>
          </cell>
          <cell r="AF56">
            <v>0</v>
          </cell>
          <cell r="AM56">
            <v>0</v>
          </cell>
          <cell r="AN56">
            <v>0</v>
          </cell>
          <cell r="AP56">
            <v>0</v>
          </cell>
          <cell r="AQ56">
            <v>0</v>
          </cell>
          <cell r="AR5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13"/>
  <sheetViews>
    <sheetView tabSelected="1" view="pageBreakPreview" zoomScale="110" zoomScaleNormal="90" zoomScaleSheetLayoutView="110" workbookViewId="0">
      <selection activeCell="A128" sqref="A128"/>
    </sheetView>
  </sheetViews>
  <sheetFormatPr defaultRowHeight="15" x14ac:dyDescent="0.25"/>
  <cols>
    <col min="1" max="1" width="59.85546875" style="12" customWidth="1"/>
    <col min="2" max="2" width="18.140625" style="36" customWidth="1"/>
    <col min="3" max="3" width="19" style="12" customWidth="1"/>
    <col min="4" max="4" width="18.85546875" style="12" customWidth="1"/>
    <col min="5" max="16384" width="9.140625" style="12"/>
  </cols>
  <sheetData>
    <row r="1" spans="1:3" x14ac:dyDescent="0.25">
      <c r="A1" s="11" t="s">
        <v>0</v>
      </c>
      <c r="B1" s="1"/>
      <c r="C1" s="11"/>
    </row>
    <row r="2" spans="1:3" x14ac:dyDescent="0.25">
      <c r="A2" s="11" t="s">
        <v>1</v>
      </c>
      <c r="B2" s="1"/>
      <c r="C2" s="11"/>
    </row>
    <row r="3" spans="1:3" x14ac:dyDescent="0.25">
      <c r="A3" s="11" t="s">
        <v>65</v>
      </c>
      <c r="B3" s="1"/>
      <c r="C3" s="11"/>
    </row>
    <row r="5" spans="1:3" ht="18" x14ac:dyDescent="0.25">
      <c r="A5" s="13" t="s">
        <v>2</v>
      </c>
      <c r="B5" s="13"/>
      <c r="C5" s="13"/>
    </row>
    <row r="6" spans="1:3" ht="15.75" x14ac:dyDescent="0.25">
      <c r="A6" s="14" t="s">
        <v>109</v>
      </c>
      <c r="B6" s="14"/>
      <c r="C6" s="14"/>
    </row>
    <row r="7" spans="1:3" x14ac:dyDescent="0.25">
      <c r="A7" s="11"/>
      <c r="B7" s="1"/>
      <c r="C7" s="11"/>
    </row>
    <row r="8" spans="1:3" ht="31.5" x14ac:dyDescent="0.25">
      <c r="A8" s="15" t="s">
        <v>3</v>
      </c>
      <c r="B8" s="16" t="s">
        <v>4</v>
      </c>
      <c r="C8" s="17" t="s">
        <v>5</v>
      </c>
    </row>
    <row r="9" spans="1:3" x14ac:dyDescent="0.25">
      <c r="A9" s="18">
        <v>1</v>
      </c>
      <c r="B9" s="18">
        <v>2</v>
      </c>
      <c r="C9" s="18">
        <v>3</v>
      </c>
    </row>
    <row r="10" spans="1:3" ht="15.75" x14ac:dyDescent="0.25">
      <c r="A10" s="19" t="s">
        <v>6</v>
      </c>
      <c r="B10" s="20">
        <f>B11+B15+B52+B56+B58+B68+B79+B82</f>
        <v>7742681.8300000001</v>
      </c>
      <c r="C10" s="21"/>
    </row>
    <row r="11" spans="1:3" x14ac:dyDescent="0.25">
      <c r="A11" s="22" t="s">
        <v>7</v>
      </c>
      <c r="B11" s="23">
        <f>B12+B13+B14</f>
        <v>5082770.09</v>
      </c>
      <c r="C11" s="21"/>
    </row>
    <row r="12" spans="1:3" x14ac:dyDescent="0.25">
      <c r="A12" s="24" t="s">
        <v>111</v>
      </c>
      <c r="B12" s="25">
        <f>2954115+34013+175496+20442+21953+41976.12+701910</f>
        <v>3949905.12</v>
      </c>
      <c r="C12" s="21"/>
    </row>
    <row r="13" spans="1:3" x14ac:dyDescent="0.25">
      <c r="A13" s="24" t="s">
        <v>112</v>
      </c>
      <c r="B13" s="25">
        <f>646063+150294.52+222052.45-541</f>
        <v>1017868.97</v>
      </c>
      <c r="C13" s="21"/>
    </row>
    <row r="14" spans="1:3" x14ac:dyDescent="0.25">
      <c r="A14" s="24" t="s">
        <v>113</v>
      </c>
      <c r="B14" s="25">
        <f>1830+113166</f>
        <v>114996</v>
      </c>
      <c r="C14" s="21"/>
    </row>
    <row r="15" spans="1:3" x14ac:dyDescent="0.25">
      <c r="A15" s="22" t="s">
        <v>8</v>
      </c>
      <c r="B15" s="23">
        <f>B16+B27+B28+B30+B34+B38+B41+B42+B43+B44+B45+B46+B47+B49</f>
        <v>369541.68</v>
      </c>
      <c r="C15" s="21"/>
    </row>
    <row r="16" spans="1:3" x14ac:dyDescent="0.25">
      <c r="A16" s="24" t="s">
        <v>9</v>
      </c>
      <c r="B16" s="25">
        <f>B17+B18+B19+B20+B21+B22+B23+B24+B25+B26</f>
        <v>239850.55000000005</v>
      </c>
      <c r="C16" s="21"/>
    </row>
    <row r="17" spans="1:3" x14ac:dyDescent="0.25">
      <c r="A17" s="26" t="s">
        <v>10</v>
      </c>
      <c r="B17" s="25">
        <f>0+83.3</f>
        <v>83.3</v>
      </c>
      <c r="C17" s="21"/>
    </row>
    <row r="18" spans="1:3" x14ac:dyDescent="0.25">
      <c r="A18" s="26" t="s">
        <v>11</v>
      </c>
      <c r="B18" s="25">
        <f>0+1760.61</f>
        <v>1760.61</v>
      </c>
      <c r="C18" s="21"/>
    </row>
    <row r="19" spans="1:3" x14ac:dyDescent="0.25">
      <c r="A19" s="26" t="s">
        <v>12</v>
      </c>
      <c r="B19" s="25">
        <f>93463.57+29278.52</f>
        <v>122742.09000000001</v>
      </c>
      <c r="C19" s="21"/>
    </row>
    <row r="20" spans="1:3" x14ac:dyDescent="0.25">
      <c r="A20" s="26" t="s">
        <v>13</v>
      </c>
      <c r="B20" s="25">
        <f>833.92+5240.26</f>
        <v>6074.18</v>
      </c>
      <c r="C20" s="21"/>
    </row>
    <row r="21" spans="1:3" x14ac:dyDescent="0.25">
      <c r="A21" s="26" t="s">
        <v>14</v>
      </c>
      <c r="B21" s="25">
        <f>21899.18</f>
        <v>21899.18</v>
      </c>
      <c r="C21" s="21"/>
    </row>
    <row r="22" spans="1:3" x14ac:dyDescent="0.25">
      <c r="A22" s="26" t="s">
        <v>15</v>
      </c>
      <c r="B22" s="25">
        <f>0+4385.9</f>
        <v>4385.8999999999996</v>
      </c>
      <c r="C22" s="21"/>
    </row>
    <row r="23" spans="1:3" x14ac:dyDescent="0.25">
      <c r="A23" s="26" t="s">
        <v>16</v>
      </c>
      <c r="B23" s="25">
        <f>990</f>
        <v>990</v>
      </c>
      <c r="C23" s="21"/>
    </row>
    <row r="24" spans="1:3" x14ac:dyDescent="0.25">
      <c r="A24" s="26" t="s">
        <v>17</v>
      </c>
      <c r="B24" s="25">
        <f>11096.38+77.51</f>
        <v>11173.89</v>
      </c>
      <c r="C24" s="21"/>
    </row>
    <row r="25" spans="1:3" x14ac:dyDescent="0.25">
      <c r="A25" s="26" t="s">
        <v>18</v>
      </c>
      <c r="B25" s="25">
        <f>25017.37+23151.45</f>
        <v>48168.82</v>
      </c>
      <c r="C25" s="21"/>
    </row>
    <row r="26" spans="1:3" ht="25.5" x14ac:dyDescent="0.25">
      <c r="A26" s="27" t="s">
        <v>19</v>
      </c>
      <c r="B26" s="25">
        <f>9603.75+12968.83</f>
        <v>22572.58</v>
      </c>
      <c r="C26" s="21"/>
    </row>
    <row r="27" spans="1:3" x14ac:dyDescent="0.25">
      <c r="A27" s="24" t="s">
        <v>20</v>
      </c>
      <c r="B27" s="25">
        <f>8126.8</f>
        <v>8126.8</v>
      </c>
      <c r="C27" s="21"/>
    </row>
    <row r="28" spans="1:3" x14ac:dyDescent="0.25">
      <c r="A28" s="24" t="s">
        <v>21</v>
      </c>
      <c r="B28" s="25">
        <f>B29</f>
        <v>42771.37</v>
      </c>
      <c r="C28" s="21"/>
    </row>
    <row r="29" spans="1:3" x14ac:dyDescent="0.25">
      <c r="A29" s="26" t="s">
        <v>22</v>
      </c>
      <c r="B29" s="25">
        <f>42771.37</f>
        <v>42771.37</v>
      </c>
      <c r="C29" s="21"/>
    </row>
    <row r="30" spans="1:3" x14ac:dyDescent="0.25">
      <c r="A30" s="24" t="s">
        <v>23</v>
      </c>
      <c r="B30" s="25">
        <f>B32+B31+B33</f>
        <v>2054.73</v>
      </c>
      <c r="C30" s="21"/>
    </row>
    <row r="31" spans="1:3" x14ac:dyDescent="0.25">
      <c r="A31" s="26" t="s">
        <v>24</v>
      </c>
      <c r="B31" s="25">
        <f>2054.73</f>
        <v>2054.73</v>
      </c>
      <c r="C31" s="21"/>
    </row>
    <row r="32" spans="1:3" x14ac:dyDescent="0.25">
      <c r="A32" s="26" t="s">
        <v>25</v>
      </c>
      <c r="B32" s="28">
        <f>0</f>
        <v>0</v>
      </c>
      <c r="C32" s="21"/>
    </row>
    <row r="33" spans="1:3" x14ac:dyDescent="0.25">
      <c r="A33" s="26" t="s">
        <v>26</v>
      </c>
      <c r="B33" s="25">
        <f>0</f>
        <v>0</v>
      </c>
      <c r="C33" s="21"/>
    </row>
    <row r="34" spans="1:3" x14ac:dyDescent="0.25">
      <c r="A34" s="24" t="s">
        <v>27</v>
      </c>
      <c r="B34" s="25">
        <f>B35+B36+B37</f>
        <v>224.24</v>
      </c>
      <c r="C34" s="21"/>
    </row>
    <row r="35" spans="1:3" x14ac:dyDescent="0.25">
      <c r="A35" s="26" t="s">
        <v>28</v>
      </c>
      <c r="B35" s="25">
        <v>0</v>
      </c>
      <c r="C35" s="21"/>
    </row>
    <row r="36" spans="1:3" x14ac:dyDescent="0.25">
      <c r="A36" s="26" t="s">
        <v>29</v>
      </c>
      <c r="B36" s="25">
        <f>0</f>
        <v>0</v>
      </c>
      <c r="C36" s="21"/>
    </row>
    <row r="37" spans="1:3" x14ac:dyDescent="0.25">
      <c r="A37" s="26" t="s">
        <v>30</v>
      </c>
      <c r="B37" s="25">
        <f>224.24</f>
        <v>224.24</v>
      </c>
      <c r="C37" s="21"/>
    </row>
    <row r="38" spans="1:3" x14ac:dyDescent="0.25">
      <c r="A38" s="24" t="s">
        <v>31</v>
      </c>
      <c r="B38" s="25">
        <f>B39+B40</f>
        <v>27926.449999999997</v>
      </c>
      <c r="C38" s="21"/>
    </row>
    <row r="39" spans="1:3" x14ac:dyDescent="0.25">
      <c r="A39" s="26" t="s">
        <v>32</v>
      </c>
      <c r="B39" s="25">
        <f>5947.23+49.05</f>
        <v>5996.28</v>
      </c>
      <c r="C39" s="21"/>
    </row>
    <row r="40" spans="1:3" x14ac:dyDescent="0.25">
      <c r="A40" s="26" t="s">
        <v>33</v>
      </c>
      <c r="B40" s="25">
        <f>21930.17</f>
        <v>21930.17</v>
      </c>
      <c r="C40" s="21"/>
    </row>
    <row r="41" spans="1:3" x14ac:dyDescent="0.25">
      <c r="A41" s="24" t="s">
        <v>34</v>
      </c>
      <c r="B41" s="25">
        <f>0</f>
        <v>0</v>
      </c>
      <c r="C41" s="21"/>
    </row>
    <row r="42" spans="1:3" x14ac:dyDescent="0.25">
      <c r="A42" s="24" t="s">
        <v>35</v>
      </c>
      <c r="B42" s="25">
        <f>0</f>
        <v>0</v>
      </c>
      <c r="C42" s="21"/>
    </row>
    <row r="43" spans="1:3" x14ac:dyDescent="0.25">
      <c r="A43" s="24" t="s">
        <v>36</v>
      </c>
      <c r="B43" s="25">
        <f>0</f>
        <v>0</v>
      </c>
      <c r="C43" s="21"/>
    </row>
    <row r="44" spans="1:3" x14ac:dyDescent="0.25">
      <c r="A44" s="24" t="s">
        <v>37</v>
      </c>
      <c r="B44" s="25">
        <f>0</f>
        <v>0</v>
      </c>
      <c r="C44" s="21"/>
    </row>
    <row r="45" spans="1:3" x14ac:dyDescent="0.25">
      <c r="A45" s="29" t="s">
        <v>71</v>
      </c>
      <c r="B45" s="25">
        <f>0</f>
        <v>0</v>
      </c>
      <c r="C45" s="21"/>
    </row>
    <row r="46" spans="1:3" x14ac:dyDescent="0.25">
      <c r="A46" s="24" t="s">
        <v>38</v>
      </c>
      <c r="B46" s="25">
        <f>200</f>
        <v>200</v>
      </c>
      <c r="C46" s="21"/>
    </row>
    <row r="47" spans="1:3" x14ac:dyDescent="0.25">
      <c r="A47" s="24" t="s">
        <v>39</v>
      </c>
      <c r="B47" s="25">
        <f>B48+B50+B51</f>
        <v>47807.54</v>
      </c>
      <c r="C47" s="21"/>
    </row>
    <row r="48" spans="1:3" x14ac:dyDescent="0.25">
      <c r="A48" s="26" t="s">
        <v>66</v>
      </c>
      <c r="B48" s="25">
        <v>0</v>
      </c>
      <c r="C48" s="21"/>
    </row>
    <row r="49" spans="1:3" x14ac:dyDescent="0.25">
      <c r="A49" s="26" t="s">
        <v>81</v>
      </c>
      <c r="B49" s="25">
        <f>580</f>
        <v>580</v>
      </c>
      <c r="C49" s="21"/>
    </row>
    <row r="50" spans="1:3" ht="14.25" customHeight="1" x14ac:dyDescent="0.25">
      <c r="A50" s="26" t="s">
        <v>68</v>
      </c>
      <c r="B50" s="25">
        <f>0</f>
        <v>0</v>
      </c>
      <c r="C50" s="21"/>
    </row>
    <row r="51" spans="1:3" x14ac:dyDescent="0.25">
      <c r="A51" s="26" t="s">
        <v>69</v>
      </c>
      <c r="B51" s="25">
        <f>0+47807.54</f>
        <v>47807.54</v>
      </c>
      <c r="C51" s="21"/>
    </row>
    <row r="52" spans="1:3" ht="30" x14ac:dyDescent="0.25">
      <c r="A52" s="30" t="s">
        <v>40</v>
      </c>
      <c r="B52" s="25">
        <f>B53</f>
        <v>0</v>
      </c>
      <c r="C52" s="21"/>
    </row>
    <row r="53" spans="1:3" x14ac:dyDescent="0.25">
      <c r="A53" s="24" t="s">
        <v>41</v>
      </c>
      <c r="B53" s="25">
        <f>B54+B55</f>
        <v>0</v>
      </c>
      <c r="C53" s="21"/>
    </row>
    <row r="54" spans="1:3" ht="25.5" x14ac:dyDescent="0.25">
      <c r="A54" s="31" t="s">
        <v>42</v>
      </c>
      <c r="B54" s="25"/>
      <c r="C54" s="21"/>
    </row>
    <row r="55" spans="1:3" ht="25.5" x14ac:dyDescent="0.25">
      <c r="A55" s="31" t="s">
        <v>43</v>
      </c>
      <c r="B55" s="25"/>
      <c r="C55" s="21"/>
    </row>
    <row r="56" spans="1:3" x14ac:dyDescent="0.25">
      <c r="A56" s="22" t="s">
        <v>44</v>
      </c>
      <c r="B56" s="25">
        <f>B57</f>
        <v>0</v>
      </c>
      <c r="C56" s="21"/>
    </row>
    <row r="57" spans="1:3" ht="25.5" x14ac:dyDescent="0.25">
      <c r="A57" s="32" t="s">
        <v>45</v>
      </c>
      <c r="B57" s="25">
        <f>0</f>
        <v>0</v>
      </c>
      <c r="C57" s="21"/>
    </row>
    <row r="58" spans="1:3" ht="39" customHeight="1" x14ac:dyDescent="0.25">
      <c r="A58" s="32" t="s">
        <v>46</v>
      </c>
      <c r="B58" s="25"/>
      <c r="C58" s="21"/>
    </row>
    <row r="59" spans="1:3" x14ac:dyDescent="0.25">
      <c r="A59" s="26" t="s">
        <v>47</v>
      </c>
      <c r="B59" s="25"/>
      <c r="C59" s="21"/>
    </row>
    <row r="60" spans="1:3" x14ac:dyDescent="0.25">
      <c r="A60" s="26" t="s">
        <v>48</v>
      </c>
      <c r="B60" s="25"/>
      <c r="C60" s="21"/>
    </row>
    <row r="61" spans="1:3" x14ac:dyDescent="0.25">
      <c r="A61" s="26" t="s">
        <v>49</v>
      </c>
      <c r="B61" s="25"/>
      <c r="C61" s="21"/>
    </row>
    <row r="62" spans="1:3" ht="29.25" customHeight="1" x14ac:dyDescent="0.25">
      <c r="A62" s="31" t="s">
        <v>50</v>
      </c>
      <c r="B62" s="25"/>
      <c r="C62" s="21"/>
    </row>
    <row r="63" spans="1:3" x14ac:dyDescent="0.25">
      <c r="A63" s="26" t="s">
        <v>51</v>
      </c>
      <c r="B63" s="25"/>
      <c r="C63" s="21"/>
    </row>
    <row r="64" spans="1:3" x14ac:dyDescent="0.25">
      <c r="A64" s="26" t="s">
        <v>52</v>
      </c>
      <c r="B64" s="25"/>
      <c r="C64" s="21"/>
    </row>
    <row r="65" spans="1:4" x14ac:dyDescent="0.25">
      <c r="A65" s="26" t="s">
        <v>58</v>
      </c>
      <c r="B65" s="25"/>
      <c r="C65" s="21"/>
    </row>
    <row r="66" spans="1:4" ht="25.5" x14ac:dyDescent="0.25">
      <c r="A66" s="31" t="s">
        <v>53</v>
      </c>
      <c r="B66" s="25"/>
      <c r="C66" s="21"/>
    </row>
    <row r="67" spans="1:4" ht="33.75" customHeight="1" x14ac:dyDescent="0.25">
      <c r="A67" s="31" t="s">
        <v>59</v>
      </c>
      <c r="B67" s="25"/>
      <c r="C67" s="21"/>
    </row>
    <row r="68" spans="1:4" ht="25.5" x14ac:dyDescent="0.25">
      <c r="A68" s="33" t="s">
        <v>60</v>
      </c>
      <c r="B68" s="34">
        <f>B70+C70</f>
        <v>1893197.06</v>
      </c>
      <c r="C68" s="35"/>
      <c r="D68" s="36"/>
    </row>
    <row r="69" spans="1:4" x14ac:dyDescent="0.25">
      <c r="A69" s="33"/>
      <c r="B69" s="34" t="s">
        <v>76</v>
      </c>
      <c r="C69" s="37" t="s">
        <v>77</v>
      </c>
      <c r="D69" s="36"/>
    </row>
    <row r="70" spans="1:4" x14ac:dyDescent="0.25">
      <c r="A70" s="33"/>
      <c r="B70" s="34">
        <f>B71+B72+B74+B75+B76+B77+B78+B73</f>
        <v>925642.52</v>
      </c>
      <c r="C70" s="34">
        <f>C71+C72+C74+C75+C76+C77+C78+C73</f>
        <v>967554.53999999992</v>
      </c>
      <c r="D70" s="36"/>
    </row>
    <row r="71" spans="1:4" ht="15" customHeight="1" x14ac:dyDescent="0.25">
      <c r="A71" s="31" t="s">
        <v>79</v>
      </c>
      <c r="B71" s="38"/>
      <c r="C71" s="38"/>
      <c r="D71" s="36"/>
    </row>
    <row r="72" spans="1:4" ht="24" customHeight="1" x14ac:dyDescent="0.25">
      <c r="A72" s="31" t="s">
        <v>61</v>
      </c>
      <c r="B72" s="38">
        <v>494917.31</v>
      </c>
      <c r="C72" s="38">
        <v>859425.44</v>
      </c>
    </row>
    <row r="73" spans="1:4" ht="24" customHeight="1" x14ac:dyDescent="0.25">
      <c r="A73" s="31" t="s">
        <v>78</v>
      </c>
      <c r="B73" s="38">
        <v>1790</v>
      </c>
      <c r="C73" s="38"/>
    </row>
    <row r="74" spans="1:4" ht="15" customHeight="1" x14ac:dyDescent="0.25">
      <c r="A74" s="31" t="s">
        <v>62</v>
      </c>
      <c r="B74" s="38">
        <v>103830.46</v>
      </c>
      <c r="C74" s="38"/>
    </row>
    <row r="75" spans="1:4" ht="25.5" x14ac:dyDescent="0.25">
      <c r="A75" s="31" t="s">
        <v>63</v>
      </c>
      <c r="B75" s="38">
        <v>202381.53</v>
      </c>
      <c r="C75" s="38"/>
    </row>
    <row r="76" spans="1:4" x14ac:dyDescent="0.25">
      <c r="A76" s="31" t="s">
        <v>75</v>
      </c>
      <c r="B76" s="38">
        <v>122723.22</v>
      </c>
      <c r="C76" s="38"/>
    </row>
    <row r="77" spans="1:4" x14ac:dyDescent="0.25">
      <c r="A77" s="31" t="s">
        <v>64</v>
      </c>
      <c r="B77" s="38"/>
      <c r="C77" s="38"/>
    </row>
    <row r="78" spans="1:4" ht="25.5" x14ac:dyDescent="0.25">
      <c r="A78" s="31" t="s">
        <v>70</v>
      </c>
      <c r="B78" s="38"/>
      <c r="C78" s="38">
        <v>108129.1</v>
      </c>
    </row>
    <row r="79" spans="1:4" x14ac:dyDescent="0.25">
      <c r="A79" s="22" t="s">
        <v>54</v>
      </c>
      <c r="B79" s="39">
        <f>B80</f>
        <v>383273</v>
      </c>
      <c r="C79" s="40"/>
    </row>
    <row r="80" spans="1:4" x14ac:dyDescent="0.25">
      <c r="A80" s="24" t="s">
        <v>55</v>
      </c>
      <c r="B80" s="38">
        <f>B81</f>
        <v>383273</v>
      </c>
      <c r="C80" s="40"/>
    </row>
    <row r="81" spans="1:3" x14ac:dyDescent="0.25">
      <c r="A81" s="24" t="s">
        <v>56</v>
      </c>
      <c r="B81" s="38">
        <f>71186+310362+1725</f>
        <v>383273</v>
      </c>
      <c r="C81" s="40"/>
    </row>
    <row r="82" spans="1:3" x14ac:dyDescent="0.25">
      <c r="A82" s="22" t="s">
        <v>67</v>
      </c>
      <c r="B82" s="34">
        <f>B83</f>
        <v>13900</v>
      </c>
      <c r="C82" s="40"/>
    </row>
    <row r="83" spans="1:3" x14ac:dyDescent="0.25">
      <c r="A83" s="26" t="s">
        <v>57</v>
      </c>
      <c r="B83" s="38">
        <f>13900</f>
        <v>13900</v>
      </c>
      <c r="C83" s="40"/>
    </row>
    <row r="84" spans="1:3" x14ac:dyDescent="0.25">
      <c r="A84" s="22" t="s">
        <v>80</v>
      </c>
      <c r="B84" s="34">
        <f>B86+B85+B87</f>
        <v>0</v>
      </c>
      <c r="C84" s="40"/>
    </row>
    <row r="85" spans="1:3" x14ac:dyDescent="0.25">
      <c r="A85" s="26" t="s">
        <v>72</v>
      </c>
      <c r="B85" s="38">
        <f>0</f>
        <v>0</v>
      </c>
      <c r="C85" s="40"/>
    </row>
    <row r="86" spans="1:3" x14ac:dyDescent="0.25">
      <c r="A86" s="26" t="s">
        <v>73</v>
      </c>
      <c r="B86" s="41">
        <f>0</f>
        <v>0</v>
      </c>
      <c r="C86" s="42"/>
    </row>
    <row r="87" spans="1:3" x14ac:dyDescent="0.25">
      <c r="A87" s="26" t="s">
        <v>74</v>
      </c>
      <c r="B87" s="41">
        <f>0</f>
        <v>0</v>
      </c>
      <c r="C87" s="42"/>
    </row>
    <row r="89" spans="1:3" ht="16.5" x14ac:dyDescent="0.3">
      <c r="A89" s="43" t="s">
        <v>0</v>
      </c>
      <c r="B89" s="44"/>
      <c r="C89" s="43"/>
    </row>
    <row r="90" spans="1:3" ht="16.5" x14ac:dyDescent="0.3">
      <c r="A90" s="43" t="s">
        <v>1</v>
      </c>
      <c r="B90" s="44"/>
      <c r="C90" s="43"/>
    </row>
    <row r="91" spans="1:3" ht="16.5" x14ac:dyDescent="0.3">
      <c r="A91" s="43" t="s">
        <v>82</v>
      </c>
      <c r="B91" s="44"/>
      <c r="C91" s="43"/>
    </row>
    <row r="92" spans="1:3" ht="16.5" x14ac:dyDescent="0.3">
      <c r="A92" s="43" t="s">
        <v>83</v>
      </c>
      <c r="B92" s="44"/>
      <c r="C92" s="43"/>
    </row>
    <row r="93" spans="1:3" ht="16.5" x14ac:dyDescent="0.3">
      <c r="A93" s="45"/>
      <c r="B93" s="46"/>
      <c r="C93" s="45"/>
    </row>
    <row r="94" spans="1:3" ht="21" x14ac:dyDescent="0.4">
      <c r="A94" s="47" t="s">
        <v>2</v>
      </c>
      <c r="B94" s="47"/>
      <c r="C94" s="47"/>
    </row>
    <row r="95" spans="1:3" ht="18" x14ac:dyDescent="0.35">
      <c r="A95" s="48" t="s">
        <v>109</v>
      </c>
      <c r="B95" s="48"/>
      <c r="C95" s="48"/>
    </row>
    <row r="96" spans="1:3" ht="17.25" thickBot="1" x14ac:dyDescent="0.35">
      <c r="A96" s="49"/>
      <c r="B96" s="44"/>
      <c r="C96" s="43"/>
    </row>
    <row r="97" spans="1:3" ht="37.5" thickTop="1" thickBot="1" x14ac:dyDescent="0.4">
      <c r="A97" s="50" t="s">
        <v>3</v>
      </c>
      <c r="B97" s="51" t="s">
        <v>4</v>
      </c>
      <c r="C97" s="51" t="s">
        <v>84</v>
      </c>
    </row>
    <row r="98" spans="1:3" ht="18" thickTop="1" thickBot="1" x14ac:dyDescent="0.35">
      <c r="A98" s="52">
        <v>1</v>
      </c>
      <c r="B98" s="53">
        <v>2</v>
      </c>
      <c r="C98" s="54">
        <v>3</v>
      </c>
    </row>
    <row r="99" spans="1:3" ht="18.75" thickBot="1" x14ac:dyDescent="0.4">
      <c r="A99" s="55" t="s">
        <v>6</v>
      </c>
      <c r="B99" s="56">
        <f>B100+B104+B139+B144+B154+B159</f>
        <v>1395385.1</v>
      </c>
      <c r="C99" s="57"/>
    </row>
    <row r="100" spans="1:3" ht="18" thickBot="1" x14ac:dyDescent="0.35">
      <c r="A100" s="58" t="s">
        <v>7</v>
      </c>
      <c r="B100" s="59">
        <f>B101+B102+B103</f>
        <v>1261863.54</v>
      </c>
      <c r="C100" s="60"/>
    </row>
    <row r="101" spans="1:3" ht="16.5" x14ac:dyDescent="0.3">
      <c r="A101" s="61" t="s">
        <v>114</v>
      </c>
      <c r="B101" s="62">
        <v>961170</v>
      </c>
      <c r="C101" s="63"/>
    </row>
    <row r="102" spans="1:3" ht="16.5" x14ac:dyDescent="0.3">
      <c r="A102" s="64" t="s">
        <v>115</v>
      </c>
      <c r="B102" s="65">
        <v>272391.53999999998</v>
      </c>
      <c r="C102" s="66"/>
    </row>
    <row r="103" spans="1:3" ht="17.25" thickBot="1" x14ac:dyDescent="0.35">
      <c r="A103" s="67" t="s">
        <v>116</v>
      </c>
      <c r="B103" s="68">
        <v>28302</v>
      </c>
      <c r="C103" s="69"/>
    </row>
    <row r="104" spans="1:3" ht="18" thickBot="1" x14ac:dyDescent="0.35">
      <c r="A104" s="58" t="s">
        <v>8</v>
      </c>
      <c r="B104" s="59">
        <f>B105+B116+B117+B119+B123+B127+B130+B131+B132+B133+B134+B135</f>
        <v>93065.560000000012</v>
      </c>
      <c r="C104" s="70"/>
    </row>
    <row r="105" spans="1:3" ht="17.25" thickBot="1" x14ac:dyDescent="0.35">
      <c r="A105" s="67" t="s">
        <v>9</v>
      </c>
      <c r="B105" s="44">
        <f>B106+B107+B108+B109+B110+B111+B112+B113+B114+B115</f>
        <v>43932.52</v>
      </c>
      <c r="C105" s="70"/>
    </row>
    <row r="106" spans="1:3" ht="16.5" x14ac:dyDescent="0.3">
      <c r="A106" s="71" t="s">
        <v>10</v>
      </c>
      <c r="B106" s="62"/>
      <c r="C106" s="72"/>
    </row>
    <row r="107" spans="1:3" ht="16.5" x14ac:dyDescent="0.3">
      <c r="A107" s="73" t="s">
        <v>11</v>
      </c>
      <c r="B107" s="74"/>
      <c r="C107" s="66"/>
    </row>
    <row r="108" spans="1:3" ht="16.5" x14ac:dyDescent="0.3">
      <c r="A108" s="75" t="s">
        <v>12</v>
      </c>
      <c r="B108" s="74">
        <v>20716.72</v>
      </c>
      <c r="C108" s="66"/>
    </row>
    <row r="109" spans="1:3" ht="16.5" x14ac:dyDescent="0.3">
      <c r="A109" s="75" t="s">
        <v>13</v>
      </c>
      <c r="B109" s="74">
        <v>13487.63</v>
      </c>
      <c r="C109" s="66"/>
    </row>
    <row r="110" spans="1:3" ht="16.5" x14ac:dyDescent="0.3">
      <c r="A110" s="71" t="s">
        <v>14</v>
      </c>
      <c r="B110" s="74">
        <v>249.85</v>
      </c>
      <c r="C110" s="66"/>
    </row>
    <row r="111" spans="1:3" ht="16.5" x14ac:dyDescent="0.3">
      <c r="A111" s="75" t="s">
        <v>15</v>
      </c>
      <c r="B111" s="74"/>
      <c r="C111" s="66"/>
    </row>
    <row r="112" spans="1:3" ht="16.5" x14ac:dyDescent="0.3">
      <c r="A112" s="71" t="s">
        <v>16</v>
      </c>
      <c r="B112" s="74"/>
      <c r="C112" s="66"/>
    </row>
    <row r="113" spans="1:3" ht="16.5" x14ac:dyDescent="0.3">
      <c r="A113" s="73" t="s">
        <v>17</v>
      </c>
      <c r="B113" s="74">
        <v>363.45</v>
      </c>
      <c r="C113" s="66"/>
    </row>
    <row r="114" spans="1:3" ht="16.5" x14ac:dyDescent="0.3">
      <c r="A114" s="73" t="s">
        <v>18</v>
      </c>
      <c r="B114" s="74">
        <v>3696.98</v>
      </c>
      <c r="C114" s="66"/>
    </row>
    <row r="115" spans="1:3" ht="30.75" thickBot="1" x14ac:dyDescent="0.35">
      <c r="A115" s="76" t="s">
        <v>19</v>
      </c>
      <c r="B115" s="77">
        <v>5417.89</v>
      </c>
      <c r="C115" s="69"/>
    </row>
    <row r="116" spans="1:3" ht="17.25" thickBot="1" x14ac:dyDescent="0.35">
      <c r="A116" s="78" t="s">
        <v>20</v>
      </c>
      <c r="B116" s="79">
        <v>2572.89</v>
      </c>
      <c r="C116" s="60"/>
    </row>
    <row r="117" spans="1:3" ht="17.25" thickBot="1" x14ac:dyDescent="0.35">
      <c r="A117" s="67" t="s">
        <v>21</v>
      </c>
      <c r="B117" s="80">
        <f>B118</f>
        <v>36874.559999999998</v>
      </c>
      <c r="C117" s="81"/>
    </row>
    <row r="118" spans="1:3" ht="17.25" thickBot="1" x14ac:dyDescent="0.35">
      <c r="A118" s="82" t="s">
        <v>22</v>
      </c>
      <c r="B118" s="44">
        <v>36874.559999999998</v>
      </c>
      <c r="C118" s="70"/>
    </row>
    <row r="119" spans="1:3" ht="17.25" thickBot="1" x14ac:dyDescent="0.35">
      <c r="A119" s="67" t="s">
        <v>23</v>
      </c>
      <c r="B119" s="80">
        <f>B120+B121+B122</f>
        <v>7730</v>
      </c>
      <c r="C119" s="70"/>
    </row>
    <row r="120" spans="1:3" ht="16.5" x14ac:dyDescent="0.3">
      <c r="A120" s="83" t="s">
        <v>24</v>
      </c>
      <c r="B120" s="84">
        <v>7730</v>
      </c>
      <c r="C120" s="72"/>
    </row>
    <row r="121" spans="1:3" ht="16.5" x14ac:dyDescent="0.3">
      <c r="A121" s="71" t="s">
        <v>25</v>
      </c>
      <c r="B121" s="74">
        <v>0</v>
      </c>
      <c r="C121" s="66"/>
    </row>
    <row r="122" spans="1:3" ht="17.25" thickBot="1" x14ac:dyDescent="0.35">
      <c r="A122" s="85" t="s">
        <v>26</v>
      </c>
      <c r="B122" s="77"/>
      <c r="C122" s="69"/>
    </row>
    <row r="123" spans="1:3" ht="17.25" thickBot="1" x14ac:dyDescent="0.35">
      <c r="A123" s="78" t="s">
        <v>27</v>
      </c>
      <c r="B123" s="80">
        <f>B124+B125+B126</f>
        <v>345.07</v>
      </c>
      <c r="C123" s="70"/>
    </row>
    <row r="124" spans="1:3" ht="16.5" x14ac:dyDescent="0.3">
      <c r="A124" s="71" t="s">
        <v>28</v>
      </c>
      <c r="B124" s="84"/>
      <c r="C124" s="72"/>
    </row>
    <row r="125" spans="1:3" ht="16.5" x14ac:dyDescent="0.3">
      <c r="A125" s="73" t="s">
        <v>29</v>
      </c>
      <c r="B125" s="74"/>
      <c r="C125" s="66"/>
    </row>
    <row r="126" spans="1:3" ht="17.25" thickBot="1" x14ac:dyDescent="0.35">
      <c r="A126" s="85" t="s">
        <v>30</v>
      </c>
      <c r="B126" s="68">
        <v>345.07</v>
      </c>
      <c r="C126" s="69"/>
    </row>
    <row r="127" spans="1:3" ht="17.25" thickBot="1" x14ac:dyDescent="0.35">
      <c r="A127" s="78" t="s">
        <v>31</v>
      </c>
      <c r="B127" s="44">
        <f>B128+B129</f>
        <v>0</v>
      </c>
      <c r="C127" s="70"/>
    </row>
    <row r="128" spans="1:3" ht="16.5" x14ac:dyDescent="0.3">
      <c r="A128" s="83" t="s">
        <v>32</v>
      </c>
      <c r="B128" s="62">
        <v>0</v>
      </c>
      <c r="C128" s="72"/>
    </row>
    <row r="129" spans="1:3" ht="17.25" thickBot="1" x14ac:dyDescent="0.35">
      <c r="A129" s="71" t="s">
        <v>33</v>
      </c>
      <c r="B129" s="77"/>
      <c r="C129" s="69"/>
    </row>
    <row r="130" spans="1:3" ht="17.25" thickBot="1" x14ac:dyDescent="0.35">
      <c r="A130" s="78" t="s">
        <v>34</v>
      </c>
      <c r="B130" s="79">
        <v>0</v>
      </c>
      <c r="C130" s="70"/>
    </row>
    <row r="131" spans="1:3" ht="17.25" thickBot="1" x14ac:dyDescent="0.35">
      <c r="A131" s="67" t="s">
        <v>35</v>
      </c>
      <c r="B131" s="80"/>
      <c r="C131" s="60"/>
    </row>
    <row r="132" spans="1:3" ht="17.25" thickBot="1" x14ac:dyDescent="0.35">
      <c r="A132" s="67" t="s">
        <v>36</v>
      </c>
      <c r="B132" s="86">
        <v>0</v>
      </c>
      <c r="C132" s="60"/>
    </row>
    <row r="133" spans="1:3" ht="17.25" thickBot="1" x14ac:dyDescent="0.35">
      <c r="A133" s="67" t="s">
        <v>37</v>
      </c>
      <c r="B133" s="86">
        <v>0</v>
      </c>
      <c r="C133" s="60"/>
    </row>
    <row r="134" spans="1:3" ht="17.25" thickBot="1" x14ac:dyDescent="0.35">
      <c r="A134" s="67" t="s">
        <v>38</v>
      </c>
      <c r="B134" s="86"/>
      <c r="C134" s="60"/>
    </row>
    <row r="135" spans="1:3" ht="17.25" thickBot="1" x14ac:dyDescent="0.35">
      <c r="A135" s="67" t="s">
        <v>39</v>
      </c>
      <c r="B135" s="44">
        <f>B137</f>
        <v>1610.52</v>
      </c>
      <c r="C135" s="81"/>
    </row>
    <row r="136" spans="1:3" ht="16.5" x14ac:dyDescent="0.3">
      <c r="A136" s="83" t="s">
        <v>85</v>
      </c>
      <c r="B136" s="62"/>
      <c r="C136" s="70"/>
    </row>
    <row r="137" spans="1:3" ht="17.25" thickBot="1" x14ac:dyDescent="0.35">
      <c r="A137" s="71" t="s">
        <v>86</v>
      </c>
      <c r="B137" s="87">
        <v>1610.52</v>
      </c>
      <c r="C137" s="88"/>
    </row>
    <row r="138" spans="1:3" ht="35.25" thickBot="1" x14ac:dyDescent="0.35">
      <c r="A138" s="89" t="s">
        <v>40</v>
      </c>
      <c r="B138" s="90">
        <f>B139</f>
        <v>0</v>
      </c>
      <c r="C138" s="91"/>
    </row>
    <row r="139" spans="1:3" ht="17.25" thickBot="1" x14ac:dyDescent="0.35">
      <c r="A139" s="92" t="s">
        <v>41</v>
      </c>
      <c r="B139" s="90">
        <f>B140+B141</f>
        <v>0</v>
      </c>
      <c r="C139" s="91"/>
    </row>
    <row r="140" spans="1:3" ht="45" x14ac:dyDescent="0.3">
      <c r="A140" s="93" t="s">
        <v>42</v>
      </c>
      <c r="B140" s="90"/>
      <c r="C140" s="94"/>
    </row>
    <row r="141" spans="1:3" ht="30.75" thickBot="1" x14ac:dyDescent="0.35">
      <c r="A141" s="93" t="s">
        <v>43</v>
      </c>
      <c r="B141" s="90">
        <v>0</v>
      </c>
      <c r="C141" s="95"/>
    </row>
    <row r="142" spans="1:3" ht="18" thickBot="1" x14ac:dyDescent="0.35">
      <c r="A142" s="58" t="s">
        <v>44</v>
      </c>
      <c r="B142" s="96">
        <f>B143</f>
        <v>0</v>
      </c>
      <c r="C142" s="60"/>
    </row>
    <row r="143" spans="1:3" ht="30.75" thickBot="1" x14ac:dyDescent="0.35">
      <c r="A143" s="97" t="s">
        <v>45</v>
      </c>
      <c r="B143" s="86">
        <v>0</v>
      </c>
      <c r="C143" s="60"/>
    </row>
    <row r="144" spans="1:3" ht="45.75" thickBot="1" x14ac:dyDescent="0.4">
      <c r="A144" s="97" t="s">
        <v>46</v>
      </c>
      <c r="B144" s="98">
        <f>B153</f>
        <v>0</v>
      </c>
      <c r="C144" s="60"/>
    </row>
    <row r="145" spans="1:3" ht="16.5" x14ac:dyDescent="0.3">
      <c r="A145" s="83" t="s">
        <v>47</v>
      </c>
      <c r="B145" s="99"/>
      <c r="C145" s="63"/>
    </row>
    <row r="146" spans="1:3" ht="16.5" x14ac:dyDescent="0.3">
      <c r="A146" s="75" t="s">
        <v>48</v>
      </c>
      <c r="B146" s="100"/>
      <c r="C146" s="66"/>
    </row>
    <row r="147" spans="1:3" ht="16.5" x14ac:dyDescent="0.3">
      <c r="A147" s="75" t="s">
        <v>49</v>
      </c>
      <c r="B147" s="100"/>
      <c r="C147" s="66"/>
    </row>
    <row r="148" spans="1:3" ht="30" x14ac:dyDescent="0.3">
      <c r="A148" s="101" t="s">
        <v>50</v>
      </c>
      <c r="B148" s="100"/>
      <c r="C148" s="66"/>
    </row>
    <row r="149" spans="1:3" ht="16.5" x14ac:dyDescent="0.3">
      <c r="A149" s="75" t="s">
        <v>51</v>
      </c>
      <c r="B149" s="100"/>
      <c r="C149" s="66"/>
    </row>
    <row r="150" spans="1:3" ht="16.5" x14ac:dyDescent="0.3">
      <c r="A150" s="71" t="s">
        <v>52</v>
      </c>
      <c r="B150" s="100"/>
      <c r="C150" s="66"/>
    </row>
    <row r="151" spans="1:3" ht="16.5" x14ac:dyDescent="0.3">
      <c r="A151" s="71" t="s">
        <v>58</v>
      </c>
      <c r="B151" s="102"/>
      <c r="C151" s="69"/>
    </row>
    <row r="152" spans="1:3" ht="30.75" thickBot="1" x14ac:dyDescent="0.35">
      <c r="A152" s="103" t="s">
        <v>53</v>
      </c>
      <c r="B152" s="104"/>
      <c r="C152" s="88"/>
    </row>
    <row r="153" spans="1:3" ht="30" x14ac:dyDescent="0.3">
      <c r="A153" s="101" t="s">
        <v>59</v>
      </c>
      <c r="B153" s="105">
        <v>0</v>
      </c>
      <c r="C153" s="81"/>
    </row>
    <row r="154" spans="1:3" ht="45" x14ac:dyDescent="0.35">
      <c r="A154" s="106" t="s">
        <v>60</v>
      </c>
      <c r="B154" s="107">
        <f>B155+B156+B157+B158</f>
        <v>0</v>
      </c>
      <c r="C154" s="108"/>
    </row>
    <row r="155" spans="1:3" ht="16.5" x14ac:dyDescent="0.3">
      <c r="A155" s="93" t="s">
        <v>61</v>
      </c>
      <c r="B155" s="109"/>
      <c r="C155" s="108"/>
    </row>
    <row r="156" spans="1:3" ht="30" x14ac:dyDescent="0.3">
      <c r="A156" s="93" t="s">
        <v>62</v>
      </c>
      <c r="B156" s="109"/>
      <c r="C156" s="108"/>
    </row>
    <row r="157" spans="1:3" ht="30" x14ac:dyDescent="0.3">
      <c r="A157" s="93" t="s">
        <v>63</v>
      </c>
      <c r="B157" s="109"/>
      <c r="C157" s="108"/>
    </row>
    <row r="158" spans="1:3" ht="16.5" x14ac:dyDescent="0.3">
      <c r="A158" s="93" t="s">
        <v>64</v>
      </c>
      <c r="B158" s="109"/>
      <c r="C158" s="108"/>
    </row>
    <row r="159" spans="1:3" ht="17.25" x14ac:dyDescent="0.3">
      <c r="A159" s="110" t="s">
        <v>54</v>
      </c>
      <c r="B159" s="111">
        <f>B160</f>
        <v>40456</v>
      </c>
      <c r="C159" s="108"/>
    </row>
    <row r="160" spans="1:3" ht="16.5" x14ac:dyDescent="0.3">
      <c r="A160" s="112" t="s">
        <v>55</v>
      </c>
      <c r="B160" s="113">
        <f>B161</f>
        <v>40456</v>
      </c>
      <c r="C160" s="81"/>
    </row>
    <row r="161" spans="1:3" ht="17.25" thickBot="1" x14ac:dyDescent="0.35">
      <c r="A161" s="67" t="s">
        <v>56</v>
      </c>
      <c r="B161" s="44">
        <v>40456</v>
      </c>
      <c r="C161" s="88"/>
    </row>
    <row r="162" spans="1:3" ht="35.25" hidden="1" thickBot="1" x14ac:dyDescent="0.35">
      <c r="A162" s="114" t="s">
        <v>87</v>
      </c>
      <c r="B162" s="80">
        <f>B163+B164+B165</f>
        <v>0</v>
      </c>
      <c r="C162" s="60"/>
    </row>
    <row r="163" spans="1:3" ht="17.25" hidden="1" thickBot="1" x14ac:dyDescent="0.35">
      <c r="A163" s="115" t="s">
        <v>88</v>
      </c>
      <c r="B163" s="116"/>
      <c r="C163" s="117"/>
    </row>
    <row r="164" spans="1:3" ht="18" hidden="1" thickTop="1" thickBot="1" x14ac:dyDescent="0.35">
      <c r="A164" s="115" t="s">
        <v>89</v>
      </c>
      <c r="B164" s="116"/>
      <c r="C164" s="117"/>
    </row>
    <row r="165" spans="1:3" ht="18" hidden="1" thickTop="1" thickBot="1" x14ac:dyDescent="0.35">
      <c r="A165" s="115" t="s">
        <v>90</v>
      </c>
      <c r="B165" s="116"/>
      <c r="C165" s="117"/>
    </row>
    <row r="166" spans="1:3" ht="15.75" hidden="1" thickTop="1" x14ac:dyDescent="0.25"/>
    <row r="167" spans="1:3" x14ac:dyDescent="0.25">
      <c r="A167" s="11" t="s">
        <v>0</v>
      </c>
      <c r="B167" s="1"/>
      <c r="C167" s="11"/>
    </row>
    <row r="168" spans="1:3" x14ac:dyDescent="0.25">
      <c r="A168" s="11" t="s">
        <v>1</v>
      </c>
      <c r="B168" s="1"/>
      <c r="C168" s="11"/>
    </row>
    <row r="169" spans="1:3" x14ac:dyDescent="0.25">
      <c r="A169" s="11" t="s">
        <v>91</v>
      </c>
      <c r="B169" s="1"/>
      <c r="C169" s="11"/>
    </row>
    <row r="171" spans="1:3" ht="18" x14ac:dyDescent="0.25">
      <c r="A171" s="13" t="s">
        <v>2</v>
      </c>
      <c r="B171" s="13"/>
      <c r="C171" s="13"/>
    </row>
    <row r="172" spans="1:3" ht="15.75" x14ac:dyDescent="0.25">
      <c r="A172" s="14" t="s">
        <v>109</v>
      </c>
      <c r="B172" s="14"/>
      <c r="C172" s="14"/>
    </row>
    <row r="173" spans="1:3" ht="15.75" thickBot="1" x14ac:dyDescent="0.3">
      <c r="A173" s="118"/>
      <c r="B173" s="1"/>
      <c r="C173" s="11"/>
    </row>
    <row r="174" spans="1:3" ht="33" customHeight="1" thickTop="1" thickBot="1" x14ac:dyDescent="0.3">
      <c r="A174" s="119" t="s">
        <v>3</v>
      </c>
      <c r="B174" s="120" t="s">
        <v>4</v>
      </c>
      <c r="C174" s="121" t="s">
        <v>5</v>
      </c>
    </row>
    <row r="175" spans="1:3" ht="16.5" thickTop="1" thickBot="1" x14ac:dyDescent="0.3">
      <c r="A175" s="122">
        <v>1</v>
      </c>
      <c r="B175" s="123">
        <v>2</v>
      </c>
      <c r="C175" s="18">
        <v>3</v>
      </c>
    </row>
    <row r="176" spans="1:3" ht="16.5" thickBot="1" x14ac:dyDescent="0.3">
      <c r="A176" s="124" t="s">
        <v>6</v>
      </c>
      <c r="B176" s="125">
        <f>B177+B181+B217+B222+B232+B237</f>
        <v>1085898.4700000002</v>
      </c>
      <c r="C176" s="126"/>
    </row>
    <row r="177" spans="1:3" ht="15.75" thickBot="1" x14ac:dyDescent="0.3">
      <c r="A177" s="127" t="s">
        <v>7</v>
      </c>
      <c r="B177" s="128">
        <f>B178+B179+B180</f>
        <v>974556.8</v>
      </c>
      <c r="C177" s="129"/>
    </row>
    <row r="178" spans="1:3" x14ac:dyDescent="0.25">
      <c r="A178" s="130" t="s">
        <v>111</v>
      </c>
      <c r="B178" s="131">
        <v>792329</v>
      </c>
      <c r="C178" s="132"/>
    </row>
    <row r="179" spans="1:3" x14ac:dyDescent="0.25">
      <c r="A179" s="133" t="s">
        <v>112</v>
      </c>
      <c r="B179" s="134">
        <v>164180.79999999999</v>
      </c>
      <c r="C179" s="135"/>
    </row>
    <row r="180" spans="1:3" ht="15.75" thickBot="1" x14ac:dyDescent="0.3">
      <c r="A180" s="136" t="s">
        <v>113</v>
      </c>
      <c r="B180" s="137">
        <v>18047</v>
      </c>
      <c r="C180" s="138"/>
    </row>
    <row r="181" spans="1:3" ht="15.75" thickBot="1" x14ac:dyDescent="0.3">
      <c r="A181" s="127" t="s">
        <v>8</v>
      </c>
      <c r="B181" s="128">
        <f>B182+B193+B194+B196+B201+B205+B208+B209+B210+B211+B212+B213</f>
        <v>66589.67</v>
      </c>
      <c r="C181" s="139"/>
    </row>
    <row r="182" spans="1:3" ht="15.75" thickBot="1" x14ac:dyDescent="0.3">
      <c r="A182" s="136" t="s">
        <v>9</v>
      </c>
      <c r="B182" s="1">
        <f>B183+B184+B185+B186+B187+B188+B189+B190+B191+B192</f>
        <v>47027.75</v>
      </c>
      <c r="C182" s="139"/>
    </row>
    <row r="183" spans="1:3" x14ac:dyDescent="0.25">
      <c r="A183" s="140" t="s">
        <v>10</v>
      </c>
      <c r="B183" s="131"/>
      <c r="C183" s="141"/>
    </row>
    <row r="184" spans="1:3" x14ac:dyDescent="0.25">
      <c r="A184" s="142" t="s">
        <v>11</v>
      </c>
      <c r="B184" s="143">
        <f>1442.98</f>
        <v>1442.98</v>
      </c>
      <c r="C184" s="135"/>
    </row>
    <row r="185" spans="1:3" x14ac:dyDescent="0.25">
      <c r="A185" s="144" t="s">
        <v>12</v>
      </c>
      <c r="B185" s="143">
        <f>3820.74+25744.5</f>
        <v>29565.239999999998</v>
      </c>
      <c r="C185" s="135"/>
    </row>
    <row r="186" spans="1:3" x14ac:dyDescent="0.25">
      <c r="A186" s="144" t="s">
        <v>13</v>
      </c>
      <c r="B186" s="143">
        <f>1520.61+8616.8</f>
        <v>10137.41</v>
      </c>
      <c r="C186" s="135"/>
    </row>
    <row r="187" spans="1:3" x14ac:dyDescent="0.25">
      <c r="A187" s="140" t="s">
        <v>14</v>
      </c>
      <c r="B187" s="143"/>
      <c r="C187" s="135"/>
    </row>
    <row r="188" spans="1:3" x14ac:dyDescent="0.25">
      <c r="A188" s="144" t="s">
        <v>15</v>
      </c>
      <c r="B188" s="143"/>
      <c r="C188" s="135"/>
    </row>
    <row r="189" spans="1:3" x14ac:dyDescent="0.25">
      <c r="A189" s="140" t="s">
        <v>16</v>
      </c>
      <c r="B189" s="143"/>
      <c r="C189" s="135"/>
    </row>
    <row r="190" spans="1:3" x14ac:dyDescent="0.25">
      <c r="A190" s="142" t="s">
        <v>17</v>
      </c>
      <c r="B190" s="143">
        <f>58.57+85.92</f>
        <v>144.49</v>
      </c>
      <c r="C190" s="135"/>
    </row>
    <row r="191" spans="1:3" x14ac:dyDescent="0.25">
      <c r="A191" s="142" t="s">
        <v>18</v>
      </c>
      <c r="B191" s="143">
        <f>1863.54</f>
        <v>1863.54</v>
      </c>
      <c r="C191" s="135"/>
    </row>
    <row r="192" spans="1:3" ht="26.25" thickBot="1" x14ac:dyDescent="0.3">
      <c r="A192" s="145" t="s">
        <v>19</v>
      </c>
      <c r="B192" s="146">
        <f>163.53+3710.56</f>
        <v>3874.09</v>
      </c>
      <c r="C192" s="138"/>
    </row>
    <row r="193" spans="1:3" ht="15.75" thickBot="1" x14ac:dyDescent="0.3">
      <c r="A193" s="147" t="s">
        <v>20</v>
      </c>
      <c r="B193" s="148">
        <f>6166.49</f>
        <v>6166.49</v>
      </c>
      <c r="C193" s="129"/>
    </row>
    <row r="194" spans="1:3" ht="15.75" thickBot="1" x14ac:dyDescent="0.3">
      <c r="A194" s="136" t="s">
        <v>21</v>
      </c>
      <c r="B194" s="149">
        <f>B195</f>
        <v>0</v>
      </c>
      <c r="C194" s="150"/>
    </row>
    <row r="195" spans="1:3" ht="15.75" thickBot="1" x14ac:dyDescent="0.3">
      <c r="A195" s="151" t="s">
        <v>22</v>
      </c>
      <c r="B195" s="1"/>
      <c r="C195" s="139"/>
    </row>
    <row r="196" spans="1:3" ht="15.75" thickBot="1" x14ac:dyDescent="0.3">
      <c r="A196" s="136" t="s">
        <v>23</v>
      </c>
      <c r="B196" s="149">
        <f>B197+B198+B200+B199</f>
        <v>8964.33</v>
      </c>
      <c r="C196" s="139"/>
    </row>
    <row r="197" spans="1:3" x14ac:dyDescent="0.25">
      <c r="A197" s="152" t="s">
        <v>24</v>
      </c>
      <c r="B197" s="153">
        <f>8964.33</f>
        <v>8964.33</v>
      </c>
      <c r="C197" s="141"/>
    </row>
    <row r="198" spans="1:3" x14ac:dyDescent="0.25">
      <c r="A198" s="140" t="s">
        <v>25</v>
      </c>
      <c r="B198" s="143"/>
      <c r="C198" s="135"/>
    </row>
    <row r="199" spans="1:3" x14ac:dyDescent="0.25">
      <c r="A199" s="140" t="s">
        <v>92</v>
      </c>
      <c r="B199" s="146"/>
      <c r="C199" s="138"/>
    </row>
    <row r="200" spans="1:3" ht="15.75" thickBot="1" x14ac:dyDescent="0.3">
      <c r="A200" s="154" t="s">
        <v>26</v>
      </c>
      <c r="B200" s="146"/>
      <c r="C200" s="138"/>
    </row>
    <row r="201" spans="1:3" ht="15.75" thickBot="1" x14ac:dyDescent="0.3">
      <c r="A201" s="147" t="s">
        <v>27</v>
      </c>
      <c r="B201" s="149">
        <f>B202+B203+B204</f>
        <v>0</v>
      </c>
      <c r="C201" s="139"/>
    </row>
    <row r="202" spans="1:3" x14ac:dyDescent="0.25">
      <c r="A202" s="140" t="s">
        <v>28</v>
      </c>
      <c r="B202" s="153"/>
      <c r="C202" s="141"/>
    </row>
    <row r="203" spans="1:3" x14ac:dyDescent="0.25">
      <c r="A203" s="142" t="s">
        <v>29</v>
      </c>
      <c r="B203" s="143"/>
      <c r="C203" s="135"/>
    </row>
    <row r="204" spans="1:3" ht="15.75" thickBot="1" x14ac:dyDescent="0.3">
      <c r="A204" s="154" t="s">
        <v>30</v>
      </c>
      <c r="B204" s="137"/>
      <c r="C204" s="138"/>
    </row>
    <row r="205" spans="1:3" ht="15.75" thickBot="1" x14ac:dyDescent="0.3">
      <c r="A205" s="147" t="s">
        <v>31</v>
      </c>
      <c r="B205" s="1">
        <f>B206+B207</f>
        <v>494.28000000000003</v>
      </c>
      <c r="C205" s="139"/>
    </row>
    <row r="206" spans="1:3" x14ac:dyDescent="0.25">
      <c r="A206" s="152" t="s">
        <v>32</v>
      </c>
      <c r="B206" s="131">
        <f>471.3+22.98</f>
        <v>494.28000000000003</v>
      </c>
      <c r="C206" s="141"/>
    </row>
    <row r="207" spans="1:3" ht="15.75" thickBot="1" x14ac:dyDescent="0.3">
      <c r="A207" s="140" t="s">
        <v>33</v>
      </c>
      <c r="B207" s="146"/>
      <c r="C207" s="138"/>
    </row>
    <row r="208" spans="1:3" ht="15.75" thickBot="1" x14ac:dyDescent="0.3">
      <c r="A208" s="147" t="s">
        <v>34</v>
      </c>
      <c r="B208" s="148">
        <v>0</v>
      </c>
      <c r="C208" s="139"/>
    </row>
    <row r="209" spans="1:3" ht="15.75" thickBot="1" x14ac:dyDescent="0.3">
      <c r="A209" s="136" t="s">
        <v>35</v>
      </c>
      <c r="B209" s="149"/>
      <c r="C209" s="129"/>
    </row>
    <row r="210" spans="1:3" ht="15.75" thickBot="1" x14ac:dyDescent="0.3">
      <c r="A210" s="136" t="s">
        <v>36</v>
      </c>
      <c r="B210" s="155"/>
      <c r="C210" s="129"/>
    </row>
    <row r="211" spans="1:3" ht="15.75" thickBot="1" x14ac:dyDescent="0.3">
      <c r="A211" s="136" t="s">
        <v>37</v>
      </c>
      <c r="B211" s="155"/>
      <c r="C211" s="129"/>
    </row>
    <row r="212" spans="1:3" ht="15.75" thickBot="1" x14ac:dyDescent="0.3">
      <c r="A212" s="136" t="s">
        <v>38</v>
      </c>
      <c r="B212" s="155"/>
      <c r="C212" s="129"/>
    </row>
    <row r="213" spans="1:3" ht="15.75" thickBot="1" x14ac:dyDescent="0.3">
      <c r="A213" s="136" t="s">
        <v>39</v>
      </c>
      <c r="B213" s="1">
        <f>B215</f>
        <v>3936.82</v>
      </c>
      <c r="C213" s="150"/>
    </row>
    <row r="214" spans="1:3" x14ac:dyDescent="0.25">
      <c r="A214" s="152" t="s">
        <v>85</v>
      </c>
      <c r="B214" s="131"/>
      <c r="C214" s="139"/>
    </row>
    <row r="215" spans="1:3" ht="15.75" thickBot="1" x14ac:dyDescent="0.3">
      <c r="A215" s="140" t="s">
        <v>86</v>
      </c>
      <c r="B215" s="156">
        <f>3936.82</f>
        <v>3936.82</v>
      </c>
      <c r="C215" s="157"/>
    </row>
    <row r="216" spans="1:3" ht="30.75" thickBot="1" x14ac:dyDescent="0.3">
      <c r="A216" s="158" t="s">
        <v>40</v>
      </c>
      <c r="B216" s="159">
        <f>B217</f>
        <v>0</v>
      </c>
      <c r="C216" s="160"/>
    </row>
    <row r="217" spans="1:3" ht="15.75" thickBot="1" x14ac:dyDescent="0.3">
      <c r="A217" s="161" t="s">
        <v>41</v>
      </c>
      <c r="B217" s="159">
        <f>B218+B219</f>
        <v>0</v>
      </c>
      <c r="C217" s="160"/>
    </row>
    <row r="218" spans="1:3" ht="25.5" x14ac:dyDescent="0.25">
      <c r="A218" s="162" t="s">
        <v>42</v>
      </c>
      <c r="B218" s="159"/>
      <c r="C218" s="163"/>
    </row>
    <row r="219" spans="1:3" ht="26.25" thickBot="1" x14ac:dyDescent="0.3">
      <c r="A219" s="164" t="s">
        <v>43</v>
      </c>
      <c r="B219" s="159"/>
      <c r="C219" s="165"/>
    </row>
    <row r="220" spans="1:3" ht="15.75" thickBot="1" x14ac:dyDescent="0.3">
      <c r="A220" s="127" t="s">
        <v>44</v>
      </c>
      <c r="B220" s="166">
        <f>B221</f>
        <v>0</v>
      </c>
      <c r="C220" s="129"/>
    </row>
    <row r="221" spans="1:3" ht="26.25" thickBot="1" x14ac:dyDescent="0.3">
      <c r="A221" s="167" t="s">
        <v>45</v>
      </c>
      <c r="B221" s="155">
        <v>0</v>
      </c>
      <c r="C221" s="129"/>
    </row>
    <row r="222" spans="1:3" ht="26.25" thickBot="1" x14ac:dyDescent="0.3">
      <c r="A222" s="167" t="s">
        <v>46</v>
      </c>
      <c r="B222" s="168">
        <f>B231</f>
        <v>0</v>
      </c>
      <c r="C222" s="129"/>
    </row>
    <row r="223" spans="1:3" x14ac:dyDescent="0.25">
      <c r="A223" s="152" t="s">
        <v>47</v>
      </c>
      <c r="B223" s="169"/>
      <c r="C223" s="132"/>
    </row>
    <row r="224" spans="1:3" x14ac:dyDescent="0.25">
      <c r="A224" s="144" t="s">
        <v>48</v>
      </c>
      <c r="B224" s="170"/>
      <c r="C224" s="135"/>
    </row>
    <row r="225" spans="1:3" x14ac:dyDescent="0.25">
      <c r="A225" s="144" t="s">
        <v>49</v>
      </c>
      <c r="B225" s="170"/>
      <c r="C225" s="135"/>
    </row>
    <row r="226" spans="1:3" ht="25.5" x14ac:dyDescent="0.25">
      <c r="A226" s="171" t="s">
        <v>50</v>
      </c>
      <c r="B226" s="170"/>
      <c r="C226" s="135"/>
    </row>
    <row r="227" spans="1:3" x14ac:dyDescent="0.25">
      <c r="A227" s="144" t="s">
        <v>51</v>
      </c>
      <c r="B227" s="170"/>
      <c r="C227" s="135"/>
    </row>
    <row r="228" spans="1:3" x14ac:dyDescent="0.25">
      <c r="A228" s="140" t="s">
        <v>52</v>
      </c>
      <c r="B228" s="170"/>
      <c r="C228" s="135"/>
    </row>
    <row r="229" spans="1:3" x14ac:dyDescent="0.25">
      <c r="A229" s="140" t="s">
        <v>58</v>
      </c>
      <c r="B229" s="172"/>
      <c r="C229" s="138"/>
    </row>
    <row r="230" spans="1:3" ht="26.25" thickBot="1" x14ac:dyDescent="0.3">
      <c r="A230" s="173" t="s">
        <v>53</v>
      </c>
      <c r="B230" s="174"/>
      <c r="C230" s="157"/>
    </row>
    <row r="231" spans="1:3" ht="25.5" x14ac:dyDescent="0.25">
      <c r="A231" s="171" t="s">
        <v>59</v>
      </c>
      <c r="B231" s="175">
        <v>0</v>
      </c>
      <c r="C231" s="150"/>
    </row>
    <row r="232" spans="1:3" ht="25.5" x14ac:dyDescent="0.25">
      <c r="A232" s="33" t="s">
        <v>60</v>
      </c>
      <c r="B232" s="176">
        <f>B233+B234+B235+B236</f>
        <v>0</v>
      </c>
      <c r="C232" s="21"/>
    </row>
    <row r="233" spans="1:3" x14ac:dyDescent="0.25">
      <c r="A233" s="31" t="s">
        <v>61</v>
      </c>
      <c r="B233" s="177"/>
      <c r="C233" s="21"/>
    </row>
    <row r="234" spans="1:3" x14ac:dyDescent="0.25">
      <c r="A234" s="31" t="s">
        <v>62</v>
      </c>
      <c r="B234" s="177"/>
      <c r="C234" s="21"/>
    </row>
    <row r="235" spans="1:3" ht="25.5" x14ac:dyDescent="0.25">
      <c r="A235" s="31" t="s">
        <v>63</v>
      </c>
      <c r="B235" s="177"/>
      <c r="C235" s="21"/>
    </row>
    <row r="236" spans="1:3" x14ac:dyDescent="0.25">
      <c r="A236" s="31" t="s">
        <v>64</v>
      </c>
      <c r="B236" s="177"/>
      <c r="C236" s="21"/>
    </row>
    <row r="237" spans="1:3" x14ac:dyDescent="0.25">
      <c r="A237" s="22" t="s">
        <v>54</v>
      </c>
      <c r="B237" s="178">
        <f>B238</f>
        <v>44752</v>
      </c>
      <c r="C237" s="21"/>
    </row>
    <row r="238" spans="1:3" x14ac:dyDescent="0.25">
      <c r="A238" s="179" t="s">
        <v>55</v>
      </c>
      <c r="B238" s="180">
        <f>B239</f>
        <v>44752</v>
      </c>
      <c r="C238" s="150"/>
    </row>
    <row r="239" spans="1:3" ht="15.75" thickBot="1" x14ac:dyDescent="0.3">
      <c r="A239" s="136" t="s">
        <v>56</v>
      </c>
      <c r="B239" s="1">
        <f>34332+10420</f>
        <v>44752</v>
      </c>
      <c r="C239" s="157"/>
    </row>
    <row r="240" spans="1:3" ht="30.75" thickBot="1" x14ac:dyDescent="0.3">
      <c r="A240" s="181" t="s">
        <v>87</v>
      </c>
      <c r="B240" s="149">
        <f>B241+B242+B243</f>
        <v>0</v>
      </c>
      <c r="C240" s="129"/>
    </row>
    <row r="241" spans="1:3" ht="15.75" thickBot="1" x14ac:dyDescent="0.3">
      <c r="A241" s="182" t="s">
        <v>88</v>
      </c>
      <c r="B241" s="183"/>
      <c r="C241" s="184"/>
    </row>
    <row r="242" spans="1:3" ht="16.5" thickTop="1" thickBot="1" x14ac:dyDescent="0.3">
      <c r="A242" s="182" t="s">
        <v>89</v>
      </c>
      <c r="B242" s="183"/>
      <c r="C242" s="184"/>
    </row>
    <row r="243" spans="1:3" ht="16.5" thickTop="1" thickBot="1" x14ac:dyDescent="0.3">
      <c r="A243" s="182" t="s">
        <v>90</v>
      </c>
      <c r="B243" s="183"/>
      <c r="C243" s="184"/>
    </row>
    <row r="244" spans="1:3" ht="15.75" thickTop="1" x14ac:dyDescent="0.25"/>
    <row r="245" spans="1:3" x14ac:dyDescent="0.25">
      <c r="A245" s="12" t="s">
        <v>0</v>
      </c>
      <c r="B245" s="12"/>
    </row>
    <row r="246" spans="1:3" x14ac:dyDescent="0.25">
      <c r="A246" s="12" t="s">
        <v>1</v>
      </c>
      <c r="B246" s="12"/>
    </row>
    <row r="247" spans="1:3" x14ac:dyDescent="0.25">
      <c r="A247" s="12" t="s">
        <v>93</v>
      </c>
      <c r="B247" s="12"/>
    </row>
    <row r="248" spans="1:3" x14ac:dyDescent="0.25">
      <c r="A248" s="12" t="s">
        <v>94</v>
      </c>
      <c r="B248" s="12"/>
    </row>
    <row r="249" spans="1:3" x14ac:dyDescent="0.25">
      <c r="A249" s="12" t="s">
        <v>95</v>
      </c>
      <c r="B249" s="12"/>
    </row>
    <row r="250" spans="1:3" x14ac:dyDescent="0.25">
      <c r="B250" s="12"/>
    </row>
    <row r="251" spans="1:3" ht="18" x14ac:dyDescent="0.25">
      <c r="A251" s="185" t="s">
        <v>2</v>
      </c>
      <c r="B251" s="185"/>
      <c r="C251" s="185"/>
    </row>
    <row r="252" spans="1:3" ht="15.75" x14ac:dyDescent="0.25">
      <c r="A252" s="186" t="s">
        <v>110</v>
      </c>
      <c r="B252" s="186"/>
      <c r="C252" s="186"/>
    </row>
    <row r="253" spans="1:3" ht="15.75" thickBot="1" x14ac:dyDescent="0.3">
      <c r="A253" s="187"/>
      <c r="B253" s="12"/>
    </row>
    <row r="254" spans="1:3" ht="33" customHeight="1" thickTop="1" thickBot="1" x14ac:dyDescent="0.3">
      <c r="A254" s="188" t="s">
        <v>3</v>
      </c>
      <c r="B254" s="189" t="s">
        <v>4</v>
      </c>
      <c r="C254" s="190" t="s">
        <v>5</v>
      </c>
    </row>
    <row r="255" spans="1:3" ht="16.5" thickTop="1" thickBot="1" x14ac:dyDescent="0.3">
      <c r="A255" s="191">
        <v>1</v>
      </c>
      <c r="B255" s="192">
        <v>2</v>
      </c>
      <c r="C255" s="193">
        <v>3</v>
      </c>
    </row>
    <row r="256" spans="1:3" ht="16.5" thickBot="1" x14ac:dyDescent="0.3">
      <c r="A256" s="194" t="s">
        <v>6</v>
      </c>
      <c r="B256" s="195">
        <f>B257+B261+B310</f>
        <v>1145945.51</v>
      </c>
      <c r="C256" s="196"/>
    </row>
    <row r="257" spans="1:3" ht="15.75" thickBot="1" x14ac:dyDescent="0.3">
      <c r="A257" s="197" t="s">
        <v>7</v>
      </c>
      <c r="B257" s="198">
        <f>B258+B259+B260</f>
        <v>1020349.48</v>
      </c>
      <c r="C257" s="196"/>
    </row>
    <row r="258" spans="1:3" x14ac:dyDescent="0.25">
      <c r="A258" s="199" t="s">
        <v>96</v>
      </c>
      <c r="B258" s="200">
        <f>'[1]plati iunie'!$C$30+'[1]plati iunie'!$D$30+'[1]plati iunie'!$E$30+'[1]plati iunie'!$F$30+'[1]plati iunie'!$G$30+'[1]plati iunie'!$H$30+'[1]plati iunie'!$I$30+'[1]plati iunie'!$J$30</f>
        <v>769391</v>
      </c>
      <c r="C258" s="201"/>
    </row>
    <row r="259" spans="1:3" x14ac:dyDescent="0.25">
      <c r="A259" s="202" t="s">
        <v>97</v>
      </c>
      <c r="B259" s="203">
        <f>'[1]plati iunie'!$K$30+'[1]plati iunie'!$L$30+'[1]plati iunie'!$M$30+'[1]plati iunie'!$N$30+'[1]plati iunie'!$O$30</f>
        <v>227712.47999999998</v>
      </c>
      <c r="C259" s="204"/>
    </row>
    <row r="260" spans="1:3" ht="15.75" thickBot="1" x14ac:dyDescent="0.3">
      <c r="A260" s="205" t="s">
        <v>98</v>
      </c>
      <c r="B260" s="206">
        <f>'[1]plati iunie'!$P$30+'[1]plati iunie'!$Q$30+'[1]plati iunie'!$R$30</f>
        <v>23246</v>
      </c>
      <c r="C260" s="207"/>
    </row>
    <row r="261" spans="1:3" x14ac:dyDescent="0.25">
      <c r="A261" s="208" t="s">
        <v>8</v>
      </c>
      <c r="B261" s="209">
        <f>B262+B273+B274+B276+B281+B285+B288+B289+B290+B291+B292+B293</f>
        <v>56237.979999999981</v>
      </c>
      <c r="C261" s="210"/>
    </row>
    <row r="262" spans="1:3" x14ac:dyDescent="0.25">
      <c r="A262" s="211" t="s">
        <v>9</v>
      </c>
      <c r="B262" s="5">
        <f>B263+B264+B265+B266+B267+B268+B269+B270+B271+B272</f>
        <v>56032.979999999981</v>
      </c>
      <c r="C262" s="212"/>
    </row>
    <row r="263" spans="1:3" x14ac:dyDescent="0.25">
      <c r="A263" s="213" t="s">
        <v>10</v>
      </c>
      <c r="B263" s="214">
        <f>'[1]plati iunie'!$W$30+'[1]plati iunie'!$W$56</f>
        <v>3171.27</v>
      </c>
      <c r="C263" s="212"/>
    </row>
    <row r="264" spans="1:3" x14ac:dyDescent="0.25">
      <c r="A264" s="213" t="s">
        <v>11</v>
      </c>
      <c r="B264" s="214">
        <f>'[1]plati iunie'!$X$30+'[1]plati iunie'!$X$56</f>
        <v>0</v>
      </c>
      <c r="C264" s="212"/>
    </row>
    <row r="265" spans="1:3" x14ac:dyDescent="0.25">
      <c r="A265" s="213" t="s">
        <v>12</v>
      </c>
      <c r="B265" s="214">
        <f>'[1]plati iunie'!$Y$30+'[1]plati iunie'!$Y$56</f>
        <v>35420.399999999994</v>
      </c>
      <c r="C265" s="212"/>
    </row>
    <row r="266" spans="1:3" x14ac:dyDescent="0.25">
      <c r="A266" s="215" t="s">
        <v>13</v>
      </c>
      <c r="B266" s="216">
        <f>'[1]plati iunie'!$Z$30+'[1]plati iunie'!$Z$56</f>
        <v>5438.71</v>
      </c>
      <c r="C266" s="201"/>
    </row>
    <row r="267" spans="1:3" x14ac:dyDescent="0.25">
      <c r="A267" s="217" t="s">
        <v>14</v>
      </c>
      <c r="B267" s="218">
        <v>0</v>
      </c>
      <c r="C267" s="204"/>
    </row>
    <row r="268" spans="1:3" x14ac:dyDescent="0.25">
      <c r="A268" s="219" t="s">
        <v>15</v>
      </c>
      <c r="B268" s="218">
        <v>0</v>
      </c>
      <c r="C268" s="204"/>
    </row>
    <row r="269" spans="1:3" x14ac:dyDescent="0.25">
      <c r="A269" s="217" t="s">
        <v>16</v>
      </c>
      <c r="B269" s="218">
        <f>'[1]plati iunie'!$AB$30+'[1]plati iunie'!$AB$56</f>
        <v>0</v>
      </c>
      <c r="C269" s="204"/>
    </row>
    <row r="270" spans="1:3" x14ac:dyDescent="0.25">
      <c r="A270" s="220" t="s">
        <v>17</v>
      </c>
      <c r="B270" s="218">
        <f>'[1]plati iunie'!$AC$30+'[1]plati iunie'!$AC$56</f>
        <v>283.84000000000003</v>
      </c>
      <c r="C270" s="204"/>
    </row>
    <row r="271" spans="1:3" x14ac:dyDescent="0.25">
      <c r="A271" s="220" t="s">
        <v>18</v>
      </c>
      <c r="B271" s="218">
        <f>'[1]plati iunie'!$AD$30+'[1]plati iunie'!$AD$56</f>
        <v>3602.13</v>
      </c>
      <c r="C271" s="204"/>
    </row>
    <row r="272" spans="1:3" ht="26.25" thickBot="1" x14ac:dyDescent="0.3">
      <c r="A272" s="221" t="s">
        <v>19</v>
      </c>
      <c r="B272" s="222">
        <f>'[1]plati iunie'!$AE$30+'[1]plati iunie'!$AE$56</f>
        <v>8116.6299999999992</v>
      </c>
      <c r="C272" s="207"/>
    </row>
    <row r="273" spans="1:3" ht="15.75" thickBot="1" x14ac:dyDescent="0.3">
      <c r="A273" s="223" t="s">
        <v>20</v>
      </c>
      <c r="B273" s="6">
        <f>'[1]plati iunie'!$AF$30+'[1]plati iunie'!$AF$56</f>
        <v>120</v>
      </c>
      <c r="C273" s="196"/>
    </row>
    <row r="274" spans="1:3" ht="15.75" thickBot="1" x14ac:dyDescent="0.3">
      <c r="A274" s="205" t="s">
        <v>21</v>
      </c>
      <c r="B274" s="7">
        <f>B275</f>
        <v>0</v>
      </c>
      <c r="C274" s="224"/>
    </row>
    <row r="275" spans="1:3" ht="15.75" thickBot="1" x14ac:dyDescent="0.3">
      <c r="A275" s="225" t="s">
        <v>22</v>
      </c>
      <c r="B275" s="226">
        <v>0</v>
      </c>
      <c r="C275" s="210"/>
    </row>
    <row r="276" spans="1:3" ht="15.75" thickBot="1" x14ac:dyDescent="0.3">
      <c r="A276" s="205" t="s">
        <v>23</v>
      </c>
      <c r="B276" s="7">
        <f>B277+B278+B279+B280</f>
        <v>0</v>
      </c>
      <c r="C276" s="210"/>
    </row>
    <row r="277" spans="1:3" x14ac:dyDescent="0.25">
      <c r="A277" s="227" t="s">
        <v>24</v>
      </c>
      <c r="B277" s="216">
        <v>0</v>
      </c>
      <c r="C277" s="228"/>
    </row>
    <row r="278" spans="1:3" x14ac:dyDescent="0.25">
      <c r="A278" s="217" t="s">
        <v>25</v>
      </c>
      <c r="B278" s="218">
        <v>0</v>
      </c>
      <c r="C278" s="204"/>
    </row>
    <row r="279" spans="1:3" x14ac:dyDescent="0.25">
      <c r="A279" s="220" t="s">
        <v>99</v>
      </c>
      <c r="B279" s="218">
        <v>0</v>
      </c>
      <c r="C279" s="204"/>
    </row>
    <row r="280" spans="1:3" ht="15.75" thickBot="1" x14ac:dyDescent="0.3">
      <c r="A280" s="229" t="s">
        <v>26</v>
      </c>
      <c r="B280" s="218">
        <v>0</v>
      </c>
      <c r="C280" s="2"/>
    </row>
    <row r="281" spans="1:3" ht="15.75" thickBot="1" x14ac:dyDescent="0.3">
      <c r="A281" s="230" t="s">
        <v>27</v>
      </c>
      <c r="B281" s="8">
        <f>B282+B283+B284</f>
        <v>0</v>
      </c>
      <c r="C281" s="210"/>
    </row>
    <row r="282" spans="1:3" ht="15.75" thickBot="1" x14ac:dyDescent="0.3">
      <c r="A282" s="217" t="s">
        <v>28</v>
      </c>
      <c r="B282" s="200">
        <v>0</v>
      </c>
      <c r="C282" s="228"/>
    </row>
    <row r="283" spans="1:3" ht="15.75" thickBot="1" x14ac:dyDescent="0.3">
      <c r="A283" s="220" t="s">
        <v>29</v>
      </c>
      <c r="B283" s="200">
        <v>0</v>
      </c>
      <c r="C283" s="204"/>
    </row>
    <row r="284" spans="1:3" ht="15.75" thickBot="1" x14ac:dyDescent="0.3">
      <c r="A284" s="229" t="s">
        <v>30</v>
      </c>
      <c r="B284" s="200">
        <f>'[1]plati iunie'!$AM$30+'[1]plati iunie'!$AM$56</f>
        <v>0</v>
      </c>
      <c r="C284" s="224"/>
    </row>
    <row r="285" spans="1:3" ht="15.75" thickBot="1" x14ac:dyDescent="0.3">
      <c r="A285" s="231" t="s">
        <v>31</v>
      </c>
      <c r="B285" s="7">
        <f>B286+B287</f>
        <v>0</v>
      </c>
      <c r="C285" s="3"/>
    </row>
    <row r="286" spans="1:3" x14ac:dyDescent="0.25">
      <c r="A286" s="232" t="s">
        <v>32</v>
      </c>
      <c r="B286" s="200">
        <f>'[1]plati iunie'!$AN$30+'[1]plati iunie'!$AN$56</f>
        <v>0</v>
      </c>
      <c r="C286" s="210"/>
    </row>
    <row r="287" spans="1:3" ht="15.75" thickBot="1" x14ac:dyDescent="0.3">
      <c r="A287" s="229" t="s">
        <v>33</v>
      </c>
      <c r="B287" s="233">
        <v>0</v>
      </c>
      <c r="C287" s="234"/>
    </row>
    <row r="288" spans="1:3" ht="15.75" thickBot="1" x14ac:dyDescent="0.3">
      <c r="A288" s="205" t="s">
        <v>34</v>
      </c>
      <c r="B288" s="235">
        <v>0</v>
      </c>
      <c r="C288" s="196"/>
    </row>
    <row r="289" spans="1:3" ht="15.75" thickBot="1" x14ac:dyDescent="0.3">
      <c r="A289" s="205" t="s">
        <v>35</v>
      </c>
      <c r="B289" s="9">
        <v>0</v>
      </c>
      <c r="C289" s="196"/>
    </row>
    <row r="290" spans="1:3" ht="15.75" thickBot="1" x14ac:dyDescent="0.3">
      <c r="A290" s="205" t="s">
        <v>36</v>
      </c>
      <c r="B290" s="236">
        <f>'[1]plati iunie'!$AP$30+'[1]plati iunie'!$AP$56</f>
        <v>0</v>
      </c>
      <c r="C290" s="196"/>
    </row>
    <row r="291" spans="1:3" ht="15.75" thickBot="1" x14ac:dyDescent="0.3">
      <c r="A291" s="205" t="s">
        <v>37</v>
      </c>
      <c r="B291" s="9">
        <f>'[1]plati iunie'!$AQ$30+'[1]plati iunie'!$AQ$56</f>
        <v>0</v>
      </c>
      <c r="C291" s="196"/>
    </row>
    <row r="292" spans="1:3" ht="15.75" thickBot="1" x14ac:dyDescent="0.3">
      <c r="A292" s="205" t="s">
        <v>38</v>
      </c>
      <c r="B292" s="226">
        <v>0</v>
      </c>
      <c r="C292" s="224"/>
    </row>
    <row r="293" spans="1:3" x14ac:dyDescent="0.25">
      <c r="A293" s="237" t="s">
        <v>39</v>
      </c>
      <c r="B293" s="10">
        <f>B294+B295</f>
        <v>85</v>
      </c>
      <c r="C293" s="210"/>
    </row>
    <row r="294" spans="1:3" x14ac:dyDescent="0.25">
      <c r="A294" s="219" t="s">
        <v>85</v>
      </c>
      <c r="B294" s="238">
        <v>0</v>
      </c>
      <c r="C294" s="204"/>
    </row>
    <row r="295" spans="1:3" ht="15.75" thickBot="1" x14ac:dyDescent="0.3">
      <c r="A295" s="239" t="s">
        <v>86</v>
      </c>
      <c r="B295" s="240">
        <f>'[1]plati iunie'!$AR$30+'[1]plati iunie'!$AR$56</f>
        <v>85</v>
      </c>
      <c r="C295" s="241"/>
    </row>
    <row r="296" spans="1:3" ht="15.75" thickBot="1" x14ac:dyDescent="0.3">
      <c r="A296" s="223" t="s">
        <v>40</v>
      </c>
      <c r="B296" s="242">
        <f>B299</f>
        <v>0</v>
      </c>
      <c r="C296" s="196"/>
    </row>
    <row r="297" spans="1:3" x14ac:dyDescent="0.25">
      <c r="A297" s="243" t="s">
        <v>41</v>
      </c>
      <c r="B297" s="216">
        <f>B298+B299</f>
        <v>0</v>
      </c>
      <c r="C297" s="201"/>
    </row>
    <row r="298" spans="1:3" ht="25.5" x14ac:dyDescent="0.25">
      <c r="A298" s="244" t="s">
        <v>42</v>
      </c>
      <c r="B298" s="203">
        <v>0</v>
      </c>
      <c r="C298" s="207"/>
    </row>
    <row r="299" spans="1:3" ht="15.75" thickBot="1" x14ac:dyDescent="0.3">
      <c r="A299" s="229" t="s">
        <v>43</v>
      </c>
      <c r="B299" s="240">
        <v>0</v>
      </c>
      <c r="C299" s="234"/>
    </row>
    <row r="300" spans="1:3" ht="15.75" thickBot="1" x14ac:dyDescent="0.3">
      <c r="A300" s="245" t="s">
        <v>44</v>
      </c>
      <c r="B300" s="236"/>
      <c r="C300" s="196"/>
    </row>
    <row r="301" spans="1:3" ht="26.25" thickBot="1" x14ac:dyDescent="0.3">
      <c r="A301" s="245" t="s">
        <v>45</v>
      </c>
      <c r="B301" s="236"/>
      <c r="C301" s="196"/>
    </row>
    <row r="302" spans="1:3" x14ac:dyDescent="0.25">
      <c r="A302" s="227" t="s">
        <v>100</v>
      </c>
      <c r="B302" s="216"/>
      <c r="C302" s="201"/>
    </row>
    <row r="303" spans="1:3" x14ac:dyDescent="0.25">
      <c r="A303" s="219" t="s">
        <v>101</v>
      </c>
      <c r="B303" s="218"/>
      <c r="C303" s="204"/>
    </row>
    <row r="304" spans="1:3" x14ac:dyDescent="0.25">
      <c r="A304" s="219" t="s">
        <v>102</v>
      </c>
      <c r="B304" s="218"/>
      <c r="C304" s="204"/>
    </row>
    <row r="305" spans="1:3" x14ac:dyDescent="0.25">
      <c r="A305" s="246" t="s">
        <v>103</v>
      </c>
      <c r="B305" s="218"/>
      <c r="C305" s="204"/>
    </row>
    <row r="306" spans="1:3" x14ac:dyDescent="0.25">
      <c r="A306" s="219" t="s">
        <v>104</v>
      </c>
      <c r="B306" s="218"/>
      <c r="C306" s="204"/>
    </row>
    <row r="307" spans="1:3" x14ac:dyDescent="0.25">
      <c r="A307" s="217" t="s">
        <v>105</v>
      </c>
      <c r="B307" s="218"/>
      <c r="C307" s="204"/>
    </row>
    <row r="308" spans="1:3" ht="15.75" thickBot="1" x14ac:dyDescent="0.3">
      <c r="A308" s="247" t="s">
        <v>106</v>
      </c>
      <c r="B308" s="248"/>
      <c r="C308" s="234"/>
    </row>
    <row r="309" spans="1:3" x14ac:dyDescent="0.25">
      <c r="A309" s="208" t="s">
        <v>107</v>
      </c>
      <c r="B309" s="249"/>
      <c r="C309" s="224"/>
    </row>
    <row r="310" spans="1:3" x14ac:dyDescent="0.25">
      <c r="A310" s="211" t="s">
        <v>54</v>
      </c>
      <c r="B310" s="5">
        <f>B312+B313</f>
        <v>69358.05</v>
      </c>
      <c r="C310" s="212"/>
    </row>
    <row r="311" spans="1:3" x14ac:dyDescent="0.25">
      <c r="A311" s="211" t="s">
        <v>55</v>
      </c>
      <c r="B311" s="214"/>
      <c r="C311" s="212"/>
    </row>
    <row r="312" spans="1:3" x14ac:dyDescent="0.25">
      <c r="A312" s="250" t="s">
        <v>56</v>
      </c>
      <c r="B312" s="214">
        <f>'[1]plati iunie'!$T$56+'[1]plati iunie'!$C$56</f>
        <v>69358.05</v>
      </c>
      <c r="C312" s="212"/>
    </row>
    <row r="313" spans="1:3" x14ac:dyDescent="0.25">
      <c r="A313" s="4" t="s">
        <v>108</v>
      </c>
      <c r="B313" s="214"/>
      <c r="C313" s="212"/>
    </row>
  </sheetData>
  <mergeCells count="8">
    <mergeCell ref="A172:C172"/>
    <mergeCell ref="A251:C251"/>
    <mergeCell ref="A252:C252"/>
    <mergeCell ref="A5:C5"/>
    <mergeCell ref="A6:C6"/>
    <mergeCell ref="A94:C94"/>
    <mergeCell ref="A95:C95"/>
    <mergeCell ref="A171:C171"/>
  </mergeCells>
  <printOptions horizontalCentered="1"/>
  <pageMargins left="0" right="0" top="0.74803149606299213" bottom="0.15748031496062992" header="0" footer="0"/>
  <pageSetup paperSize="9" scale="52" fitToHeight="7" orientation="portrait" r:id="rId1"/>
  <rowBreaks count="4" manualBreakCount="4">
    <brk id="51" max="16383" man="1"/>
    <brk id="88" max="16383" man="1"/>
    <brk id="166" max="16383" man="1"/>
    <brk id="2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plati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muteanum</dc:creator>
  <cp:lastModifiedBy>Georgescu Narcisa Lia</cp:lastModifiedBy>
  <cp:lastPrinted>2023-06-06T10:15:47Z</cp:lastPrinted>
  <dcterms:created xsi:type="dcterms:W3CDTF">2017-02-02T06:30:51Z</dcterms:created>
  <dcterms:modified xsi:type="dcterms:W3CDTF">2023-07-03T09:12:51Z</dcterms:modified>
</cp:coreProperties>
</file>