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aruml\Desktop\"/>
    </mc:Choice>
  </mc:AlternateContent>
  <bookViews>
    <workbookView xWindow="-120" yWindow="-120" windowWidth="29040" windowHeight="15840"/>
  </bookViews>
  <sheets>
    <sheet name="PLATI (2)" sheetId="6" r:id="rId1"/>
    <sheet name="plati" sheetId="5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7" i="5" l="1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256" i="5"/>
  <c r="B68" i="6"/>
  <c r="B66" i="6"/>
  <c r="B55" i="6"/>
  <c r="B52" i="6"/>
  <c r="B51" i="6"/>
  <c r="B49" i="6"/>
  <c r="B47" i="6"/>
  <c r="B42" i="6"/>
  <c r="B41" i="6"/>
  <c r="B40" i="6"/>
  <c r="B37" i="6" s="1"/>
  <c r="B39" i="6"/>
  <c r="B36" i="6"/>
  <c r="B35" i="6"/>
  <c r="B34" i="6"/>
  <c r="B33" i="6"/>
  <c r="B32" i="6" s="1"/>
  <c r="B31" i="6"/>
  <c r="B30" i="6"/>
  <c r="B29" i="6"/>
  <c r="B28" i="6"/>
  <c r="B27" i="6"/>
  <c r="B26" i="6"/>
  <c r="B25" i="6"/>
  <c r="B24" i="6"/>
  <c r="B22" i="6"/>
  <c r="B21" i="6"/>
  <c r="B20" i="6"/>
  <c r="B18" i="6" s="1"/>
  <c r="B19" i="6"/>
  <c r="B16" i="6"/>
  <c r="B15" i="6"/>
  <c r="B14" i="6"/>
  <c r="B13" i="6" s="1"/>
  <c r="B17" i="6" l="1"/>
  <c r="B12" i="6"/>
  <c r="B87" i="5"/>
  <c r="B86" i="5"/>
  <c r="B84" i="5" s="1"/>
  <c r="B85" i="5"/>
  <c r="B83" i="5"/>
  <c r="B82" i="5"/>
  <c r="B81" i="5"/>
  <c r="B80" i="5"/>
  <c r="B79" i="5" s="1"/>
  <c r="C70" i="5"/>
  <c r="B68" i="5" s="1"/>
  <c r="B70" i="5"/>
  <c r="B57" i="5"/>
  <c r="B56" i="5"/>
  <c r="B53" i="5"/>
  <c r="B52" i="5"/>
  <c r="B51" i="5"/>
  <c r="B50" i="5"/>
  <c r="B49" i="5"/>
  <c r="B47" i="5"/>
  <c r="B46" i="5"/>
  <c r="B45" i="5"/>
  <c r="B44" i="5"/>
  <c r="B43" i="5"/>
  <c r="B42" i="5"/>
  <c r="B41" i="5"/>
  <c r="B39" i="5"/>
  <c r="B38" i="5"/>
  <c r="B37" i="5"/>
  <c r="B36" i="5"/>
  <c r="B34" i="5"/>
  <c r="B33" i="5"/>
  <c r="B32" i="5"/>
  <c r="B31" i="5"/>
  <c r="B30" i="5" s="1"/>
  <c r="B29" i="5"/>
  <c r="B28" i="5"/>
  <c r="B27" i="5"/>
  <c r="B26" i="5"/>
  <c r="B25" i="5"/>
  <c r="B24" i="5"/>
  <c r="B23" i="5"/>
  <c r="B22" i="5"/>
  <c r="B21" i="5"/>
  <c r="B16" i="5" s="1"/>
  <c r="B15" i="5" s="1"/>
  <c r="B20" i="5"/>
  <c r="B19" i="5"/>
  <c r="B18" i="5"/>
  <c r="B17" i="5"/>
  <c r="B14" i="5"/>
  <c r="B13" i="5"/>
  <c r="B11" i="5" s="1"/>
  <c r="B10" i="5" s="1"/>
  <c r="B12" i="5"/>
  <c r="B160" i="5" l="1"/>
  <c r="B159" i="5"/>
  <c r="B154" i="5"/>
  <c r="B144" i="5"/>
  <c r="B142" i="5"/>
  <c r="B139" i="5"/>
  <c r="B138" i="5"/>
  <c r="B135" i="5"/>
  <c r="B127" i="5"/>
  <c r="B104" i="5" s="1"/>
  <c r="B123" i="5"/>
  <c r="B119" i="5"/>
  <c r="B117" i="5"/>
  <c r="B105" i="5"/>
  <c r="B100" i="5"/>
  <c r="B240" i="5"/>
  <c r="B239" i="5"/>
  <c r="B238" i="5"/>
  <c r="B237" i="5"/>
  <c r="B232" i="5"/>
  <c r="B222" i="5"/>
  <c r="B220" i="5"/>
  <c r="B217" i="5"/>
  <c r="B216" i="5"/>
  <c r="B215" i="5"/>
  <c r="B213" i="5" s="1"/>
  <c r="B205" i="5"/>
  <c r="B201" i="5"/>
  <c r="B197" i="5"/>
  <c r="B196" i="5"/>
  <c r="B194" i="5"/>
  <c r="B193" i="5"/>
  <c r="B192" i="5"/>
  <c r="B191" i="5"/>
  <c r="B190" i="5"/>
  <c r="B186" i="5"/>
  <c r="B185" i="5"/>
  <c r="B182" i="5" s="1"/>
  <c r="B181" i="5" s="1"/>
  <c r="B176" i="5" s="1"/>
  <c r="B183" i="5"/>
  <c r="B177" i="5"/>
  <c r="B99" i="5" l="1"/>
  <c r="B162" i="5" l="1"/>
</calcChain>
</file>

<file path=xl/sharedStrings.xml><?xml version="1.0" encoding="utf-8"?>
<sst xmlns="http://schemas.openxmlformats.org/spreadsheetml/2006/main" count="379" uniqueCount="109">
  <si>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</si>
  <si>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</si>
  <si>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</si>
  <si>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</si>
  <si>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</si>
  <si>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</si>
  <si>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</si>
  <si>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</si>
  <si>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</si>
  <si>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</si>
  <si>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</si>
  <si>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</si>
  <si>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</si>
  <si>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</si>
  <si>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</si>
  <si>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</si>
  <si>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</si>
  <si>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</si>
  <si>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</si>
  <si>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</si>
  <si>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</si>
  <si>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</si>
  <si>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</si>
  <si>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</si>
  <si>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</si>
  <si>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</si>
  <si>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</si>
  <si>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</si>
  <si>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</si>
  <si>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</si>
  <si>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</si>
  <si>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</si>
  <si>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</si>
  <si>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</si>
  <si>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</si>
  <si>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</si>
  <si>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</si>
  <si>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</si>
  <si>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</si>
  <si>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</si>
  <si>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</si>
  <si>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</si>
  <si>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</si>
  <si>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</si>
  <si>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</si>
  <si>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</si>
  <si>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</si>
  <si>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</si>
  <si>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</si>
  <si>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</si>
  <si>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</si>
  <si>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</si>
  <si>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</si>
  <si>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</si>
  <si>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</si>
  <si>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</si>
  <si>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</si>
  <si>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</si>
  <si>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</si>
  <si>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</si>
  <si>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</si>
  <si>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</si>
  <si>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</si>
  <si>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</si>
  <si>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</si>
  <si>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</si>
  <si>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</si>
  <si>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</si>
  <si>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</si>
  <si>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</si>
  <si>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</si>
  <si>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</si>
  <si>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</si>
  <si>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</si>
  <si>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</si>
  <si>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</si>
  <si>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</si>
  <si>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</si>
  <si>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</si>
  <si>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58.01. Programe din Fondul European de dezvoltare regionala (FEDR)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</si>
  <si>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</si>
  <si>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</si>
  <si>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</si>
  <si>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</si>
  <si>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</si>
  <si>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</si>
  <si>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</si>
  <si>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</si>
  <si>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</si>
  <si>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</si>
  <si>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</si>
  <si>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</si>
  <si>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</si>
  <si>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</si>
  <si>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</si>
  <si>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</si>
  <si>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</si>
  <si>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t>privind plăţile efectuate la data de 31.07.2023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</si>
  <si>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</si>
  <si>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</si>
  <si>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</si>
  <si>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</si>
  <si>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</si>
  <si>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</si>
  <si>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>privind plăţile efectuate la data de  31.07.2023</t>
  </si>
  <si>
    <t>TITLUL X-ALTE CHELTUIELI-total, din care*):</t>
  </si>
  <si>
    <t>Contabil sef</t>
  </si>
  <si>
    <t>Inspector de politie</t>
  </si>
  <si>
    <t>Daniela BREABAN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</si>
</sst>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charset val="238"/>
    </font>
    <font>
      <b/>
      <sz val="11"/>
      <color indexed="8"/>
      <name val="Arial"/>
      <family val="2"/>
    </font>
    <font>
      <b/>
      <i/>
      <sz val="11"/>
      <color indexed="8"/>
      <name val="Calibri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4" fontId="2" fillId="0" borderId="0" xfId="1" applyNumberFormat="1" applyFont="1"/>
    <xf numFmtId="0" fontId="3" fillId="0" borderId="0" xfId="0" applyFont="1"/>
    <xf numFmtId="4" fontId="3" fillId="0" borderId="0" xfId="0" applyNumberFormat="1" applyFont="1"/>
    <xf numFmtId="0" fontId="5" fillId="0" borderId="10" xfId="1" applyFont="1" applyBorder="1"/>
    <xf numFmtId="4" fontId="5" fillId="0" borderId="9" xfId="1" applyNumberFormat="1" applyFont="1" applyBorder="1"/>
    <xf numFmtId="0" fontId="6" fillId="0" borderId="8" xfId="1" applyFont="1" applyBorder="1" applyAlignment="1">
      <alignment vertical="center" wrapText="1"/>
    </xf>
    <xf numFmtId="0" fontId="7" fillId="0" borderId="39" xfId="1" applyFont="1" applyBorder="1" applyAlignment="1">
      <alignment vertical="center"/>
    </xf>
    <xf numFmtId="4" fontId="5" fillId="0" borderId="2" xfId="1" applyNumberFormat="1" applyFont="1" applyBorder="1"/>
    <xf numFmtId="0" fontId="5" fillId="0" borderId="40" xfId="1" applyFont="1" applyBorder="1"/>
    <xf numFmtId="0" fontId="1" fillId="0" borderId="0" xfId="1"/>
    <xf numFmtId="4" fontId="1" fillId="0" borderId="0" xfId="1" applyNumberFormat="1"/>
    <xf numFmtId="4" fontId="0" fillId="0" borderId="0" xfId="0" applyNumberFormat="1"/>
    <xf numFmtId="0" fontId="1" fillId="0" borderId="2" xfId="1" applyBorder="1"/>
    <xf numFmtId="0" fontId="9" fillId="0" borderId="3" xfId="1" applyFont="1" applyBorder="1" applyAlignment="1">
      <alignment horizontal="center"/>
    </xf>
    <xf numFmtId="4" fontId="9" fillId="0" borderId="3" xfId="1" applyNumberFormat="1" applyFont="1" applyBorder="1" applyAlignment="1">
      <alignment horizontal="center" wrapText="1"/>
    </xf>
    <xf numFmtId="49" fontId="9" fillId="0" borderId="41" xfId="1" applyNumberFormat="1" applyFont="1" applyBorder="1" applyAlignment="1">
      <alignment horizontal="center" wrapText="1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" xfId="1" applyBorder="1" applyAlignment="1">
      <alignment horizontal="center"/>
    </xf>
    <xf numFmtId="0" fontId="9" fillId="0" borderId="6" xfId="1" applyFont="1" applyBorder="1"/>
    <xf numFmtId="4" fontId="10" fillId="0" borderId="0" xfId="1" applyNumberFormat="1" applyFont="1"/>
    <xf numFmtId="0" fontId="1" fillId="0" borderId="7" xfId="1" applyBorder="1"/>
    <xf numFmtId="0" fontId="11" fillId="0" borderId="8" xfId="1" applyFont="1" applyBorder="1" applyAlignment="1">
      <alignment vertical="center"/>
    </xf>
    <xf numFmtId="4" fontId="12" fillId="0" borderId="9" xfId="1" applyNumberFormat="1" applyFont="1" applyBorder="1"/>
    <xf numFmtId="0" fontId="1" fillId="0" borderId="10" xfId="1" applyBorder="1"/>
    <xf numFmtId="0" fontId="13" fillId="0" borderId="11" xfId="1" applyFont="1" applyBorder="1" applyAlignment="1">
      <alignment vertical="center"/>
    </xf>
    <xf numFmtId="4" fontId="1" fillId="0" borderId="12" xfId="1" applyNumberFormat="1" applyBorder="1"/>
    <xf numFmtId="0" fontId="1" fillId="0" borderId="13" xfId="1" applyBorder="1"/>
    <xf numFmtId="0" fontId="13" fillId="0" borderId="14" xfId="1" applyFont="1" applyBorder="1" applyAlignment="1">
      <alignment vertical="center"/>
    </xf>
    <xf numFmtId="4" fontId="1" fillId="0" borderId="15" xfId="1" applyNumberFormat="1" applyBorder="1"/>
    <xf numFmtId="0" fontId="1" fillId="0" borderId="16" xfId="1" applyBorder="1"/>
    <xf numFmtId="0" fontId="13" fillId="0" borderId="8" xfId="1" applyFont="1" applyBorder="1" applyAlignment="1">
      <alignment vertical="center"/>
    </xf>
    <xf numFmtId="4" fontId="1" fillId="0" borderId="17" xfId="1" applyNumberFormat="1" applyBorder="1"/>
    <xf numFmtId="0" fontId="1" fillId="0" borderId="18" xfId="1" applyBorder="1"/>
    <xf numFmtId="0" fontId="1" fillId="0" borderId="19" xfId="1" applyBorder="1"/>
    <xf numFmtId="0" fontId="14" fillId="0" borderId="20" xfId="1" applyFont="1" applyBorder="1" applyAlignment="1">
      <alignment vertical="center"/>
    </xf>
    <xf numFmtId="0" fontId="1" fillId="0" borderId="21" xfId="1" applyBorder="1"/>
    <xf numFmtId="0" fontId="14" fillId="0" borderId="22" xfId="1" applyFont="1" applyBorder="1" applyAlignment="1">
      <alignment vertical="center"/>
    </xf>
    <xf numFmtId="4" fontId="1" fillId="0" borderId="23" xfId="1" applyNumberFormat="1" applyBorder="1"/>
    <xf numFmtId="0" fontId="14" fillId="0" borderId="14" xfId="1" applyFont="1" applyBorder="1" applyAlignment="1">
      <alignment vertical="center"/>
    </xf>
    <xf numFmtId="0" fontId="14" fillId="0" borderId="24" xfId="1" applyFont="1" applyBorder="1" applyAlignment="1">
      <alignment vertical="center" wrapText="1"/>
    </xf>
    <xf numFmtId="4" fontId="1" fillId="0" borderId="25" xfId="1" applyNumberFormat="1" applyBorder="1"/>
    <xf numFmtId="0" fontId="13" fillId="0" borderId="6" xfId="1" applyFont="1" applyBorder="1" applyAlignment="1">
      <alignment vertical="center"/>
    </xf>
    <xf numFmtId="4" fontId="1" fillId="0" borderId="26" xfId="1" applyNumberFormat="1" applyBorder="1"/>
    <xf numFmtId="4" fontId="1" fillId="0" borderId="9" xfId="1" applyNumberFormat="1" applyBorder="1"/>
    <xf numFmtId="0" fontId="1" fillId="0" borderId="27" xfId="1" applyBorder="1"/>
    <xf numFmtId="0" fontId="14" fillId="0" borderId="8" xfId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4" fontId="1" fillId="0" borderId="28" xfId="1" applyNumberFormat="1" applyBorder="1"/>
    <xf numFmtId="0" fontId="14" fillId="0" borderId="24" xfId="1" applyFont="1" applyBorder="1" applyAlignment="1">
      <alignment vertical="center"/>
    </xf>
    <xf numFmtId="4" fontId="1" fillId="0" borderId="29" xfId="1" applyNumberFormat="1" applyBorder="1"/>
    <xf numFmtId="4" fontId="1" fillId="0" borderId="30" xfId="1" applyNumberFormat="1" applyBorder="1"/>
    <xf numFmtId="0" fontId="1" fillId="0" borderId="31" xfId="1" applyBorder="1"/>
    <xf numFmtId="0" fontId="11" fillId="0" borderId="12" xfId="1" applyFont="1" applyBorder="1" applyAlignment="1">
      <alignment horizontal="left" vertical="center" wrapText="1"/>
    </xf>
    <xf numFmtId="4" fontId="1" fillId="0" borderId="42" xfId="1" applyNumberFormat="1" applyBorder="1"/>
    <xf numFmtId="0" fontId="1" fillId="0" borderId="32" xfId="1" applyBorder="1"/>
    <xf numFmtId="0" fontId="13" fillId="0" borderId="15" xfId="1" applyFont="1" applyBorder="1" applyAlignment="1">
      <alignment vertical="center"/>
    </xf>
    <xf numFmtId="0" fontId="14" fillId="0" borderId="15" xfId="1" applyFont="1" applyBorder="1" applyAlignment="1">
      <alignment horizontal="justify" vertical="center" wrapText="1"/>
    </xf>
    <xf numFmtId="0" fontId="1" fillId="0" borderId="33" xfId="1" applyBorder="1"/>
    <xf numFmtId="0" fontId="14" fillId="0" borderId="17" xfId="1" applyFont="1" applyBorder="1" applyAlignment="1">
      <alignment horizontal="justify" vertical="center" wrapText="1"/>
    </xf>
    <xf numFmtId="0" fontId="1" fillId="0" borderId="34" xfId="1" applyBorder="1"/>
    <xf numFmtId="4" fontId="1" fillId="0" borderId="35" xfId="1" applyNumberFormat="1" applyBorder="1"/>
    <xf numFmtId="0" fontId="13" fillId="0" borderId="8" xfId="1" applyFont="1" applyBorder="1" applyAlignment="1">
      <alignment horizontal="justify" vertical="center" wrapText="1"/>
    </xf>
    <xf numFmtId="4" fontId="4" fillId="3" borderId="29" xfId="1" applyNumberFormat="1" applyFont="1" applyFill="1" applyBorder="1"/>
    <xf numFmtId="4" fontId="1" fillId="3" borderId="28" xfId="1" applyNumberFormat="1" applyFill="1" applyBorder="1"/>
    <xf numFmtId="4" fontId="1" fillId="3" borderId="23" xfId="1" applyNumberFormat="1" applyFill="1" applyBorder="1"/>
    <xf numFmtId="0" fontId="14" fillId="0" borderId="20" xfId="1" applyFont="1" applyBorder="1" applyAlignment="1">
      <alignment horizontal="justify" vertical="center" wrapText="1"/>
    </xf>
    <xf numFmtId="4" fontId="1" fillId="3" borderId="25" xfId="1" applyNumberFormat="1" applyFill="1" applyBorder="1"/>
    <xf numFmtId="0" fontId="14" fillId="0" borderId="24" xfId="1" applyFont="1" applyBorder="1" applyAlignment="1">
      <alignment horizontal="justify" vertical="center" wrapText="1"/>
    </xf>
    <xf numFmtId="4" fontId="1" fillId="3" borderId="36" xfId="1" applyNumberFormat="1" applyFill="1" applyBorder="1"/>
    <xf numFmtId="4" fontId="1" fillId="3" borderId="0" xfId="1" applyNumberFormat="1" applyFill="1"/>
    <xf numFmtId="0" fontId="15" fillId="0" borderId="1" xfId="1" applyFont="1" applyBorder="1" applyAlignment="1">
      <alignment horizontal="justify" vertical="center" wrapText="1"/>
    </xf>
    <xf numFmtId="4" fontId="4" fillId="3" borderId="1" xfId="1" applyNumberFormat="1" applyFont="1" applyFill="1" applyBorder="1"/>
    <xf numFmtId="0" fontId="1" fillId="0" borderId="1" xfId="1" applyBorder="1"/>
    <xf numFmtId="0" fontId="14" fillId="0" borderId="1" xfId="1" applyFont="1" applyBorder="1" applyAlignment="1">
      <alignment horizontal="justify" vertical="center" wrapText="1"/>
    </xf>
    <xf numFmtId="4" fontId="1" fillId="3" borderId="1" xfId="1" applyNumberFormat="1" applyFill="1" applyBorder="1"/>
    <xf numFmtId="0" fontId="11" fillId="0" borderId="1" xfId="1" applyFont="1" applyBorder="1" applyAlignment="1">
      <alignment vertical="center"/>
    </xf>
    <xf numFmtId="4" fontId="12" fillId="0" borderId="1" xfId="1" applyNumberFormat="1" applyFont="1" applyBorder="1"/>
    <xf numFmtId="0" fontId="13" fillId="0" borderId="37" xfId="1" applyFont="1" applyBorder="1" applyAlignment="1">
      <alignment vertical="center"/>
    </xf>
    <xf numFmtId="4" fontId="1" fillId="0" borderId="38" xfId="1" applyNumberFormat="1" applyBorder="1"/>
    <xf numFmtId="0" fontId="11" fillId="0" borderId="8" xfId="1" applyFont="1" applyBorder="1" applyAlignment="1">
      <alignment vertical="center" wrapText="1"/>
    </xf>
    <xf numFmtId="0" fontId="14" fillId="0" borderId="39" xfId="1" applyFont="1" applyBorder="1" applyAlignment="1">
      <alignment vertical="center"/>
    </xf>
    <xf numFmtId="4" fontId="1" fillId="0" borderId="2" xfId="1" applyNumberFormat="1" applyBorder="1"/>
    <xf numFmtId="0" fontId="1" fillId="0" borderId="40" xfId="1" applyBorder="1"/>
    <xf numFmtId="0" fontId="16" fillId="0" borderId="0" xfId="1" applyFont="1"/>
    <xf numFmtId="4" fontId="16" fillId="0" borderId="0" xfId="1" applyNumberFormat="1" applyFont="1"/>
    <xf numFmtId="0" fontId="16" fillId="0" borderId="0" xfId="0" applyFont="1"/>
    <xf numFmtId="4" fontId="16" fillId="0" borderId="0" xfId="0" applyNumberFormat="1" applyFont="1"/>
    <xf numFmtId="0" fontId="16" fillId="0" borderId="2" xfId="1" applyFont="1" applyBorder="1"/>
    <xf numFmtId="0" fontId="18" fillId="0" borderId="3" xfId="1" applyFont="1" applyBorder="1" applyAlignment="1">
      <alignment horizontal="center"/>
    </xf>
    <xf numFmtId="4" fontId="18" fillId="0" borderId="3" xfId="1" applyNumberFormat="1" applyFont="1" applyBorder="1" applyAlignment="1">
      <alignment horizontal="center" wrapText="1"/>
    </xf>
    <xf numFmtId="0" fontId="16" fillId="0" borderId="4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8" fillId="0" borderId="6" xfId="1" applyFont="1" applyBorder="1"/>
    <xf numFmtId="4" fontId="19" fillId="0" borderId="0" xfId="1" applyNumberFormat="1" applyFont="1"/>
    <xf numFmtId="0" fontId="16" fillId="0" borderId="7" xfId="1" applyFont="1" applyBorder="1"/>
    <xf numFmtId="0" fontId="19" fillId="0" borderId="8" xfId="1" applyFont="1" applyBorder="1" applyAlignment="1">
      <alignment vertical="center"/>
    </xf>
    <xf numFmtId="4" fontId="20" fillId="0" borderId="9" xfId="1" applyNumberFormat="1" applyFont="1" applyBorder="1"/>
    <xf numFmtId="0" fontId="16" fillId="0" borderId="10" xfId="1" applyFont="1" applyBorder="1"/>
    <xf numFmtId="0" fontId="21" fillId="0" borderId="11" xfId="1" applyFont="1" applyBorder="1" applyAlignment="1">
      <alignment vertical="center"/>
    </xf>
    <xf numFmtId="4" fontId="16" fillId="0" borderId="12" xfId="1" applyNumberFormat="1" applyFont="1" applyBorder="1"/>
    <xf numFmtId="0" fontId="16" fillId="0" borderId="13" xfId="1" applyFont="1" applyBorder="1"/>
    <xf numFmtId="0" fontId="21" fillId="0" borderId="14" xfId="1" applyFont="1" applyBorder="1" applyAlignment="1">
      <alignment vertical="center"/>
    </xf>
    <xf numFmtId="4" fontId="16" fillId="0" borderId="15" xfId="1" applyNumberFormat="1" applyFont="1" applyBorder="1"/>
    <xf numFmtId="0" fontId="16" fillId="0" borderId="16" xfId="1" applyFont="1" applyBorder="1"/>
    <xf numFmtId="0" fontId="21" fillId="0" borderId="8" xfId="1" applyFont="1" applyBorder="1" applyAlignment="1">
      <alignment vertical="center"/>
    </xf>
    <xf numFmtId="4" fontId="16" fillId="0" borderId="17" xfId="1" applyNumberFormat="1" applyFont="1" applyBorder="1"/>
    <xf numFmtId="0" fontId="16" fillId="0" borderId="18" xfId="1" applyFont="1" applyBorder="1"/>
    <xf numFmtId="0" fontId="16" fillId="0" borderId="19" xfId="1" applyFont="1" applyBorder="1"/>
    <xf numFmtId="0" fontId="22" fillId="0" borderId="20" xfId="1" applyFont="1" applyBorder="1" applyAlignment="1">
      <alignment vertical="center"/>
    </xf>
    <xf numFmtId="0" fontId="16" fillId="0" borderId="21" xfId="1" applyFont="1" applyBorder="1"/>
    <xf numFmtId="0" fontId="22" fillId="0" borderId="22" xfId="1" applyFont="1" applyBorder="1" applyAlignment="1">
      <alignment vertical="center"/>
    </xf>
    <xf numFmtId="4" fontId="16" fillId="0" borderId="23" xfId="1" applyNumberFormat="1" applyFont="1" applyBorder="1"/>
    <xf numFmtId="0" fontId="22" fillId="0" borderId="14" xfId="1" applyFont="1" applyBorder="1" applyAlignment="1">
      <alignment vertical="center"/>
    </xf>
    <xf numFmtId="0" fontId="22" fillId="0" borderId="24" xfId="1" applyFont="1" applyBorder="1" applyAlignment="1">
      <alignment vertical="center" wrapText="1"/>
    </xf>
    <xf numFmtId="4" fontId="16" fillId="0" borderId="25" xfId="1" applyNumberFormat="1" applyFont="1" applyBorder="1"/>
    <xf numFmtId="0" fontId="21" fillId="0" borderId="6" xfId="1" applyFont="1" applyBorder="1" applyAlignment="1">
      <alignment vertical="center"/>
    </xf>
    <xf numFmtId="4" fontId="16" fillId="0" borderId="26" xfId="1" applyNumberFormat="1" applyFont="1" applyBorder="1"/>
    <xf numFmtId="4" fontId="16" fillId="0" borderId="9" xfId="1" applyNumberFormat="1" applyFont="1" applyBorder="1"/>
    <xf numFmtId="0" fontId="16" fillId="0" borderId="27" xfId="1" applyFont="1" applyBorder="1"/>
    <xf numFmtId="0" fontId="22" fillId="0" borderId="8" xfId="1" applyFont="1" applyBorder="1" applyAlignment="1">
      <alignment vertical="center"/>
    </xf>
    <xf numFmtId="0" fontId="22" fillId="0" borderId="11" xfId="1" applyFont="1" applyBorder="1" applyAlignment="1">
      <alignment vertical="center"/>
    </xf>
    <xf numFmtId="4" fontId="16" fillId="0" borderId="28" xfId="1" applyNumberFormat="1" applyFont="1" applyBorder="1"/>
    <xf numFmtId="0" fontId="22" fillId="0" borderId="24" xfId="1" applyFont="1" applyBorder="1" applyAlignment="1">
      <alignment vertical="center"/>
    </xf>
    <xf numFmtId="4" fontId="16" fillId="0" borderId="29" xfId="1" applyNumberFormat="1" applyFont="1" applyBorder="1"/>
    <xf numFmtId="4" fontId="16" fillId="0" borderId="30" xfId="1" applyNumberFormat="1" applyFont="1" applyBorder="1"/>
    <xf numFmtId="0" fontId="16" fillId="0" borderId="31" xfId="1" applyFont="1" applyBorder="1"/>
    <xf numFmtId="0" fontId="19" fillId="0" borderId="1" xfId="1" applyFont="1" applyBorder="1" applyAlignment="1">
      <alignment horizontal="left" vertical="center" wrapText="1"/>
    </xf>
    <xf numFmtId="4" fontId="16" fillId="0" borderId="1" xfId="1" applyNumberFormat="1" applyFont="1" applyBorder="1"/>
    <xf numFmtId="0" fontId="16" fillId="0" borderId="32" xfId="1" applyFont="1" applyBorder="1"/>
    <xf numFmtId="0" fontId="21" fillId="0" borderId="1" xfId="1" applyFont="1" applyBorder="1" applyAlignment="1">
      <alignment vertical="center"/>
    </xf>
    <xf numFmtId="0" fontId="22" fillId="0" borderId="1" xfId="1" applyFont="1" applyBorder="1" applyAlignment="1">
      <alignment horizontal="justify" vertical="center" wrapText="1"/>
    </xf>
    <xf numFmtId="0" fontId="16" fillId="0" borderId="33" xfId="1" applyFont="1" applyBorder="1"/>
    <xf numFmtId="0" fontId="16" fillId="0" borderId="34" xfId="1" applyFont="1" applyBorder="1"/>
    <xf numFmtId="4" fontId="16" fillId="0" borderId="35" xfId="1" applyNumberFormat="1" applyFont="1" applyBorder="1"/>
    <xf numFmtId="0" fontId="21" fillId="0" borderId="8" xfId="1" applyFont="1" applyBorder="1" applyAlignment="1">
      <alignment horizontal="justify" vertical="center" wrapText="1"/>
    </xf>
    <xf numFmtId="4" fontId="19" fillId="2" borderId="29" xfId="1" applyNumberFormat="1" applyFont="1" applyFill="1" applyBorder="1"/>
    <xf numFmtId="4" fontId="16" fillId="2" borderId="28" xfId="1" applyNumberFormat="1" applyFont="1" applyFill="1" applyBorder="1"/>
    <xf numFmtId="4" fontId="16" fillId="2" borderId="23" xfId="1" applyNumberFormat="1" applyFont="1" applyFill="1" applyBorder="1"/>
    <xf numFmtId="0" fontId="22" fillId="0" borderId="20" xfId="1" applyFont="1" applyBorder="1" applyAlignment="1">
      <alignment horizontal="justify" vertical="center" wrapText="1"/>
    </xf>
    <xf numFmtId="4" fontId="16" fillId="2" borderId="25" xfId="1" applyNumberFormat="1" applyFont="1" applyFill="1" applyBorder="1"/>
    <xf numFmtId="0" fontId="22" fillId="0" borderId="24" xfId="1" applyFont="1" applyBorder="1" applyAlignment="1">
      <alignment horizontal="justify" vertical="center" wrapText="1"/>
    </xf>
    <xf numFmtId="4" fontId="16" fillId="2" borderId="36" xfId="1" applyNumberFormat="1" applyFont="1" applyFill="1" applyBorder="1"/>
    <xf numFmtId="4" fontId="16" fillId="2" borderId="0" xfId="1" applyNumberFormat="1" applyFont="1" applyFill="1"/>
    <xf numFmtId="0" fontId="21" fillId="0" borderId="1" xfId="1" applyFont="1" applyBorder="1" applyAlignment="1">
      <alignment horizontal="justify" vertical="center" wrapText="1"/>
    </xf>
    <xf numFmtId="4" fontId="19" fillId="2" borderId="1" xfId="1" applyNumberFormat="1" applyFont="1" applyFill="1" applyBorder="1"/>
    <xf numFmtId="0" fontId="16" fillId="0" borderId="1" xfId="1" applyFont="1" applyBorder="1"/>
    <xf numFmtId="4" fontId="16" fillId="2" borderId="1" xfId="1" applyNumberFormat="1" applyFont="1" applyFill="1" applyBorder="1"/>
    <xf numFmtId="0" fontId="19" fillId="0" borderId="1" xfId="1" applyFont="1" applyBorder="1" applyAlignment="1">
      <alignment vertical="center"/>
    </xf>
    <xf numFmtId="4" fontId="20" fillId="0" borderId="1" xfId="1" applyNumberFormat="1" applyFont="1" applyBorder="1"/>
    <xf numFmtId="0" fontId="21" fillId="0" borderId="37" xfId="1" applyFont="1" applyBorder="1" applyAlignment="1">
      <alignment vertical="center"/>
    </xf>
    <xf numFmtId="4" fontId="16" fillId="0" borderId="38" xfId="1" applyNumberFormat="1" applyFont="1" applyBorder="1"/>
    <xf numFmtId="0" fontId="9" fillId="0" borderId="1" xfId="1" applyFont="1" applyBorder="1" applyAlignment="1">
      <alignment horizontal="center"/>
    </xf>
    <xf numFmtId="4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0" fontId="9" fillId="0" borderId="1" xfId="1" applyFont="1" applyBorder="1"/>
    <xf numFmtId="4" fontId="23" fillId="0" borderId="1" xfId="1" applyNumberFormat="1" applyFont="1" applyBorder="1"/>
    <xf numFmtId="4" fontId="24" fillId="0" borderId="1" xfId="1" applyNumberFormat="1" applyFont="1" applyBorder="1"/>
    <xf numFmtId="0" fontId="13" fillId="0" borderId="1" xfId="1" applyFont="1" applyBorder="1" applyAlignment="1">
      <alignment vertical="center"/>
    </xf>
    <xf numFmtId="4" fontId="1" fillId="0" borderId="1" xfId="1" applyNumberFormat="1" applyBorder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 wrapText="1"/>
    </xf>
    <xf numFmtId="4" fontId="0" fillId="0" borderId="1" xfId="0" applyNumberFormat="1" applyBorder="1"/>
    <xf numFmtId="0" fontId="25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justify" vertical="center" wrapText="1"/>
    </xf>
    <xf numFmtId="4" fontId="4" fillId="0" borderId="1" xfId="1" applyNumberFormat="1" applyFont="1" applyBorder="1" applyAlignment="1">
      <alignment horizontal="right"/>
    </xf>
    <xf numFmtId="0" fontId="1" fillId="0" borderId="1" xfId="1" applyBorder="1" applyAlignment="1">
      <alignment horizontal="right" wrapText="1"/>
    </xf>
    <xf numFmtId="0" fontId="4" fillId="0" borderId="1" xfId="1" applyFont="1" applyBorder="1" applyAlignment="1">
      <alignment horizontal="right" wrapText="1"/>
    </xf>
    <xf numFmtId="4" fontId="1" fillId="0" borderId="1" xfId="1" applyNumberFormat="1" applyBorder="1" applyAlignment="1">
      <alignment horizontal="right"/>
    </xf>
    <xf numFmtId="4" fontId="24" fillId="0" borderId="1" xfId="1" applyNumberFormat="1" applyFont="1" applyBorder="1" applyAlignment="1">
      <alignment horizontal="right"/>
    </xf>
    <xf numFmtId="0" fontId="1" fillId="0" borderId="1" xfId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9" fillId="0" borderId="3" xfId="1" applyNumberFormat="1" applyFont="1" applyBorder="1" applyAlignment="1">
      <alignment horizontal="center" wrapText="1"/>
    </xf>
    <xf numFmtId="49" fontId="9" fillId="0" borderId="43" xfId="1" applyNumberFormat="1" applyFont="1" applyBorder="1" applyAlignment="1">
      <alignment horizontal="center" wrapText="1"/>
    </xf>
    <xf numFmtId="0" fontId="1" fillId="0" borderId="35" xfId="1" applyBorder="1" applyAlignment="1">
      <alignment horizontal="center"/>
    </xf>
    <xf numFmtId="0" fontId="26" fillId="0" borderId="0" xfId="1" applyFont="1"/>
    <xf numFmtId="0" fontId="27" fillId="0" borderId="9" xfId="1" applyFont="1" applyBorder="1"/>
    <xf numFmtId="0" fontId="1" fillId="0" borderId="12" xfId="1" applyBorder="1"/>
    <xf numFmtId="0" fontId="1" fillId="0" borderId="15" xfId="1" applyBorder="1"/>
    <xf numFmtId="0" fontId="1" fillId="0" borderId="17" xfId="1" applyBorder="1"/>
    <xf numFmtId="0" fontId="1" fillId="0" borderId="23" xfId="1" applyBorder="1"/>
    <xf numFmtId="0" fontId="1" fillId="0" borderId="25" xfId="1" applyBorder="1"/>
    <xf numFmtId="0" fontId="1" fillId="0" borderId="26" xfId="1" applyBorder="1"/>
    <xf numFmtId="0" fontId="1" fillId="0" borderId="9" xfId="1" applyBorder="1"/>
    <xf numFmtId="0" fontId="1" fillId="0" borderId="28" xfId="1" applyBorder="1"/>
    <xf numFmtId="0" fontId="1" fillId="0" borderId="29" xfId="1" applyBorder="1"/>
    <xf numFmtId="0" fontId="1" fillId="0" borderId="35" xfId="1" applyBorder="1"/>
    <xf numFmtId="0" fontId="11" fillId="0" borderId="20" xfId="1" applyFont="1" applyBorder="1" applyAlignment="1">
      <alignment horizontal="left" vertical="center" wrapText="1"/>
    </xf>
    <xf numFmtId="0" fontId="13" fillId="0" borderId="20" xfId="1" applyFont="1" applyBorder="1" applyAlignment="1">
      <alignment vertical="center"/>
    </xf>
    <xf numFmtId="0" fontId="1" fillId="0" borderId="44" xfId="1" applyBorder="1"/>
    <xf numFmtId="0" fontId="1" fillId="0" borderId="36" xfId="1" applyBorder="1"/>
    <xf numFmtId="0" fontId="27" fillId="0" borderId="0" xfId="1" applyFont="1"/>
    <xf numFmtId="0" fontId="1" fillId="0" borderId="45" xfId="1" applyBorder="1"/>
    <xf numFmtId="0" fontId="9" fillId="0" borderId="46" xfId="1" applyFont="1" applyBorder="1"/>
    <xf numFmtId="0" fontId="11" fillId="0" borderId="47" xfId="1" applyFont="1" applyBorder="1" applyAlignment="1">
      <alignment vertical="center"/>
    </xf>
    <xf numFmtId="0" fontId="13" fillId="0" borderId="48" xfId="1" applyFont="1" applyBorder="1" applyAlignment="1">
      <alignment vertical="center"/>
    </xf>
    <xf numFmtId="0" fontId="13" fillId="0" borderId="49" xfId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14" fillId="0" borderId="45" xfId="1" applyFont="1" applyBorder="1" applyAlignment="1">
      <alignment vertical="center"/>
    </xf>
    <xf numFmtId="0" fontId="14" fillId="0" borderId="50" xfId="1" applyFont="1" applyBorder="1" applyAlignment="1">
      <alignment vertical="center"/>
    </xf>
    <xf numFmtId="0" fontId="14" fillId="0" borderId="49" xfId="1" applyFont="1" applyBorder="1" applyAlignment="1">
      <alignment vertical="center"/>
    </xf>
    <xf numFmtId="0" fontId="14" fillId="0" borderId="51" xfId="1" applyFont="1" applyBorder="1" applyAlignment="1">
      <alignment vertical="center" wrapText="1"/>
    </xf>
    <xf numFmtId="0" fontId="13" fillId="0" borderId="46" xfId="1" applyFont="1" applyBorder="1" applyAlignment="1">
      <alignment vertical="center"/>
    </xf>
    <xf numFmtId="0" fontId="14" fillId="0" borderId="47" xfId="1" applyFont="1" applyBorder="1" applyAlignment="1">
      <alignment vertical="center"/>
    </xf>
    <xf numFmtId="0" fontId="14" fillId="0" borderId="48" xfId="1" applyFont="1" applyBorder="1" applyAlignment="1">
      <alignment vertical="center"/>
    </xf>
    <xf numFmtId="0" fontId="14" fillId="0" borderId="51" xfId="1" applyFont="1" applyBorder="1" applyAlignment="1">
      <alignment vertical="center"/>
    </xf>
    <xf numFmtId="0" fontId="11" fillId="0" borderId="45" xfId="1" applyFont="1" applyBorder="1" applyAlignment="1">
      <alignment horizontal="left" vertical="center" wrapText="1"/>
    </xf>
    <xf numFmtId="0" fontId="13" fillId="0" borderId="45" xfId="1" applyFont="1" applyBorder="1" applyAlignment="1">
      <alignment vertical="center"/>
    </xf>
    <xf numFmtId="0" fontId="14" fillId="0" borderId="45" xfId="1" applyFont="1" applyBorder="1" applyAlignment="1">
      <alignment horizontal="justify" vertical="center" wrapText="1"/>
    </xf>
    <xf numFmtId="0" fontId="14" fillId="0" borderId="51" xfId="1" applyFont="1" applyBorder="1" applyAlignment="1">
      <alignment horizontal="justify" vertical="center" wrapText="1"/>
    </xf>
    <xf numFmtId="0" fontId="13" fillId="0" borderId="47" xfId="1" applyFont="1" applyBorder="1" applyAlignment="1">
      <alignment horizontal="justify" vertical="center" wrapText="1"/>
    </xf>
    <xf numFmtId="0" fontId="14" fillId="0" borderId="52" xfId="1" applyFont="1" applyBorder="1" applyAlignment="1">
      <alignment vertical="center"/>
    </xf>
    <xf numFmtId="0" fontId="1" fillId="0" borderId="53" xfId="1" applyBorder="1"/>
    <xf numFmtId="0" fontId="1" fillId="0" borderId="54" xfId="1" applyBorder="1"/>
    <xf numFmtId="0" fontId="1" fillId="0" borderId="55" xfId="1" applyBorder="1"/>
    <xf numFmtId="0" fontId="1" fillId="0" borderId="56" xfId="1" applyBorder="1"/>
    <xf numFmtId="0" fontId="1" fillId="0" borderId="57" xfId="1" applyBorder="1"/>
    <xf numFmtId="0" fontId="1" fillId="0" borderId="58" xfId="1" applyBorder="1"/>
    <xf numFmtId="0" fontId="1" fillId="0" borderId="0" xfId="1" applyBorder="1" applyAlignment="1">
      <alignment horizontal="center"/>
    </xf>
    <xf numFmtId="4" fontId="26" fillId="0" borderId="1" xfId="1" applyNumberFormat="1" applyFont="1" applyBorder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c\FINANCIAR\situatie%20buget-plati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plati ianuarie"/>
      <sheetName val="februarie"/>
      <sheetName val="plati februarie"/>
      <sheetName val="martie"/>
      <sheetName val="plati martie"/>
      <sheetName val="aprilie"/>
      <sheetName val="plati aprilie"/>
      <sheetName val="mai"/>
      <sheetName val="plati mai"/>
      <sheetName val="iunie"/>
      <sheetName val="plati iunie"/>
      <sheetName val="plati iulie"/>
      <sheetName val="iulie"/>
      <sheetName val="august"/>
      <sheetName val="plati august"/>
      <sheetName val="plati septembrie"/>
      <sheetName val="septembrie"/>
      <sheetName val="plati octombrie"/>
      <sheetName val="octombrie"/>
      <sheetName val="plati noiembrie"/>
      <sheetName val="noiembrie"/>
      <sheetName val="plati decembrie"/>
      <sheetName val="decembrie"/>
      <sheetName val="solduri"/>
      <sheetName val="BUGET"/>
      <sheetName val="61"/>
      <sheetName val="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">
          <cell r="C30">
            <v>1130094</v>
          </cell>
          <cell r="D30">
            <v>5240</v>
          </cell>
          <cell r="E30">
            <v>32441</v>
          </cell>
          <cell r="F30">
            <v>10991</v>
          </cell>
          <cell r="G30">
            <v>0</v>
          </cell>
          <cell r="H30">
            <v>92</v>
          </cell>
          <cell r="I30">
            <v>53660</v>
          </cell>
          <cell r="J30">
            <v>72542</v>
          </cell>
          <cell r="K30">
            <v>141934</v>
          </cell>
          <cell r="L30">
            <v>31608</v>
          </cell>
          <cell r="M30">
            <v>27728.73</v>
          </cell>
          <cell r="N30">
            <v>16365</v>
          </cell>
          <cell r="O30">
            <v>16575</v>
          </cell>
          <cell r="P30">
            <v>971</v>
          </cell>
          <cell r="Q30">
            <v>0</v>
          </cell>
          <cell r="R30">
            <v>23550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3000</v>
          </cell>
          <cell r="Z30">
            <v>308.66000000000003</v>
          </cell>
          <cell r="AA30">
            <v>0</v>
          </cell>
          <cell r="AC30">
            <v>48.61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1989.69</v>
          </cell>
          <cell r="AQ30">
            <v>0</v>
          </cell>
          <cell r="AR30">
            <v>100</v>
          </cell>
        </row>
        <row r="56">
          <cell r="C56">
            <v>18534</v>
          </cell>
          <cell r="D56">
            <v>0</v>
          </cell>
          <cell r="T56">
            <v>53408</v>
          </cell>
          <cell r="W56">
            <v>0</v>
          </cell>
          <cell r="X56">
            <v>0</v>
          </cell>
          <cell r="Y56">
            <v>43308.18</v>
          </cell>
          <cell r="Z56">
            <v>5583.48</v>
          </cell>
          <cell r="AA56">
            <v>0</v>
          </cell>
          <cell r="AB56">
            <v>0</v>
          </cell>
          <cell r="AC56">
            <v>234.62</v>
          </cell>
          <cell r="AD56">
            <v>0</v>
          </cell>
          <cell r="AE56">
            <v>10336.120000000001</v>
          </cell>
          <cell r="AF56">
            <v>1671.93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0</v>
          </cell>
          <cell r="AR56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J10" sqref="J10"/>
    </sheetView>
  </sheetViews>
  <sheetFormatPr defaultRowHeight="15" x14ac:dyDescent="0.25"/>
  <cols>
    <col min="1" max="1" width="56.42578125" style="10" customWidth="1"/>
    <col min="2" max="2" width="11.85546875" style="10" customWidth="1"/>
    <col min="3" max="3" width="13.42578125" style="10" customWidth="1"/>
    <col min="4" max="256" width="9.140625" style="10"/>
    <col min="257" max="257" width="56.42578125" style="10" customWidth="1"/>
    <col min="258" max="258" width="11.85546875" style="10" customWidth="1"/>
    <col min="259" max="259" width="13.42578125" style="10" customWidth="1"/>
    <col min="260" max="512" width="9.140625" style="10"/>
    <col min="513" max="513" width="56.42578125" style="10" customWidth="1"/>
    <col min="514" max="514" width="11.85546875" style="10" customWidth="1"/>
    <col min="515" max="515" width="13.42578125" style="10" customWidth="1"/>
    <col min="516" max="768" width="9.140625" style="10"/>
    <col min="769" max="769" width="56.42578125" style="10" customWidth="1"/>
    <col min="770" max="770" width="11.85546875" style="10" customWidth="1"/>
    <col min="771" max="771" width="13.42578125" style="10" customWidth="1"/>
    <col min="772" max="1024" width="9.140625" style="10"/>
    <col min="1025" max="1025" width="56.42578125" style="10" customWidth="1"/>
    <col min="1026" max="1026" width="11.85546875" style="10" customWidth="1"/>
    <col min="1027" max="1027" width="13.42578125" style="10" customWidth="1"/>
    <col min="1028" max="1280" width="9.140625" style="10"/>
    <col min="1281" max="1281" width="56.42578125" style="10" customWidth="1"/>
    <col min="1282" max="1282" width="11.85546875" style="10" customWidth="1"/>
    <col min="1283" max="1283" width="13.42578125" style="10" customWidth="1"/>
    <col min="1284" max="1536" width="9.140625" style="10"/>
    <col min="1537" max="1537" width="56.42578125" style="10" customWidth="1"/>
    <col min="1538" max="1538" width="11.85546875" style="10" customWidth="1"/>
    <col min="1539" max="1539" width="13.42578125" style="10" customWidth="1"/>
    <col min="1540" max="1792" width="9.140625" style="10"/>
    <col min="1793" max="1793" width="56.42578125" style="10" customWidth="1"/>
    <col min="1794" max="1794" width="11.85546875" style="10" customWidth="1"/>
    <col min="1795" max="1795" width="13.42578125" style="10" customWidth="1"/>
    <col min="1796" max="2048" width="9.140625" style="10"/>
    <col min="2049" max="2049" width="56.42578125" style="10" customWidth="1"/>
    <col min="2050" max="2050" width="11.85546875" style="10" customWidth="1"/>
    <col min="2051" max="2051" width="13.42578125" style="10" customWidth="1"/>
    <col min="2052" max="2304" width="9.140625" style="10"/>
    <col min="2305" max="2305" width="56.42578125" style="10" customWidth="1"/>
    <col min="2306" max="2306" width="11.85546875" style="10" customWidth="1"/>
    <col min="2307" max="2307" width="13.42578125" style="10" customWidth="1"/>
    <col min="2308" max="2560" width="9.140625" style="10"/>
    <col min="2561" max="2561" width="56.42578125" style="10" customWidth="1"/>
    <col min="2562" max="2562" width="11.85546875" style="10" customWidth="1"/>
    <col min="2563" max="2563" width="13.42578125" style="10" customWidth="1"/>
    <col min="2564" max="2816" width="9.140625" style="10"/>
    <col min="2817" max="2817" width="56.42578125" style="10" customWidth="1"/>
    <col min="2818" max="2818" width="11.85546875" style="10" customWidth="1"/>
    <col min="2819" max="2819" width="13.42578125" style="10" customWidth="1"/>
    <col min="2820" max="3072" width="9.140625" style="10"/>
    <col min="3073" max="3073" width="56.42578125" style="10" customWidth="1"/>
    <col min="3074" max="3074" width="11.85546875" style="10" customWidth="1"/>
    <col min="3075" max="3075" width="13.42578125" style="10" customWidth="1"/>
    <col min="3076" max="3328" width="9.140625" style="10"/>
    <col min="3329" max="3329" width="56.42578125" style="10" customWidth="1"/>
    <col min="3330" max="3330" width="11.85546875" style="10" customWidth="1"/>
    <col min="3331" max="3331" width="13.42578125" style="10" customWidth="1"/>
    <col min="3332" max="3584" width="9.140625" style="10"/>
    <col min="3585" max="3585" width="56.42578125" style="10" customWidth="1"/>
    <col min="3586" max="3586" width="11.85546875" style="10" customWidth="1"/>
    <col min="3587" max="3587" width="13.42578125" style="10" customWidth="1"/>
    <col min="3588" max="3840" width="9.140625" style="10"/>
    <col min="3841" max="3841" width="56.42578125" style="10" customWidth="1"/>
    <col min="3842" max="3842" width="11.85546875" style="10" customWidth="1"/>
    <col min="3843" max="3843" width="13.42578125" style="10" customWidth="1"/>
    <col min="3844" max="4096" width="9.140625" style="10"/>
    <col min="4097" max="4097" width="56.42578125" style="10" customWidth="1"/>
    <col min="4098" max="4098" width="11.85546875" style="10" customWidth="1"/>
    <col min="4099" max="4099" width="13.42578125" style="10" customWidth="1"/>
    <col min="4100" max="4352" width="9.140625" style="10"/>
    <col min="4353" max="4353" width="56.42578125" style="10" customWidth="1"/>
    <col min="4354" max="4354" width="11.85546875" style="10" customWidth="1"/>
    <col min="4355" max="4355" width="13.42578125" style="10" customWidth="1"/>
    <col min="4356" max="4608" width="9.140625" style="10"/>
    <col min="4609" max="4609" width="56.42578125" style="10" customWidth="1"/>
    <col min="4610" max="4610" width="11.85546875" style="10" customWidth="1"/>
    <col min="4611" max="4611" width="13.42578125" style="10" customWidth="1"/>
    <col min="4612" max="4864" width="9.140625" style="10"/>
    <col min="4865" max="4865" width="56.42578125" style="10" customWidth="1"/>
    <col min="4866" max="4866" width="11.85546875" style="10" customWidth="1"/>
    <col min="4867" max="4867" width="13.42578125" style="10" customWidth="1"/>
    <col min="4868" max="5120" width="9.140625" style="10"/>
    <col min="5121" max="5121" width="56.42578125" style="10" customWidth="1"/>
    <col min="5122" max="5122" width="11.85546875" style="10" customWidth="1"/>
    <col min="5123" max="5123" width="13.42578125" style="10" customWidth="1"/>
    <col min="5124" max="5376" width="9.140625" style="10"/>
    <col min="5377" max="5377" width="56.42578125" style="10" customWidth="1"/>
    <col min="5378" max="5378" width="11.85546875" style="10" customWidth="1"/>
    <col min="5379" max="5379" width="13.42578125" style="10" customWidth="1"/>
    <col min="5380" max="5632" width="9.140625" style="10"/>
    <col min="5633" max="5633" width="56.42578125" style="10" customWidth="1"/>
    <col min="5634" max="5634" width="11.85546875" style="10" customWidth="1"/>
    <col min="5635" max="5635" width="13.42578125" style="10" customWidth="1"/>
    <col min="5636" max="5888" width="9.140625" style="10"/>
    <col min="5889" max="5889" width="56.42578125" style="10" customWidth="1"/>
    <col min="5890" max="5890" width="11.85546875" style="10" customWidth="1"/>
    <col min="5891" max="5891" width="13.42578125" style="10" customWidth="1"/>
    <col min="5892" max="6144" width="9.140625" style="10"/>
    <col min="6145" max="6145" width="56.42578125" style="10" customWidth="1"/>
    <col min="6146" max="6146" width="11.85546875" style="10" customWidth="1"/>
    <col min="6147" max="6147" width="13.42578125" style="10" customWidth="1"/>
    <col min="6148" max="6400" width="9.140625" style="10"/>
    <col min="6401" max="6401" width="56.42578125" style="10" customWidth="1"/>
    <col min="6402" max="6402" width="11.85546875" style="10" customWidth="1"/>
    <col min="6403" max="6403" width="13.42578125" style="10" customWidth="1"/>
    <col min="6404" max="6656" width="9.140625" style="10"/>
    <col min="6657" max="6657" width="56.42578125" style="10" customWidth="1"/>
    <col min="6658" max="6658" width="11.85546875" style="10" customWidth="1"/>
    <col min="6659" max="6659" width="13.42578125" style="10" customWidth="1"/>
    <col min="6660" max="6912" width="9.140625" style="10"/>
    <col min="6913" max="6913" width="56.42578125" style="10" customWidth="1"/>
    <col min="6914" max="6914" width="11.85546875" style="10" customWidth="1"/>
    <col min="6915" max="6915" width="13.42578125" style="10" customWidth="1"/>
    <col min="6916" max="7168" width="9.140625" style="10"/>
    <col min="7169" max="7169" width="56.42578125" style="10" customWidth="1"/>
    <col min="7170" max="7170" width="11.85546875" style="10" customWidth="1"/>
    <col min="7171" max="7171" width="13.42578125" style="10" customWidth="1"/>
    <col min="7172" max="7424" width="9.140625" style="10"/>
    <col min="7425" max="7425" width="56.42578125" style="10" customWidth="1"/>
    <col min="7426" max="7426" width="11.85546875" style="10" customWidth="1"/>
    <col min="7427" max="7427" width="13.42578125" style="10" customWidth="1"/>
    <col min="7428" max="7680" width="9.140625" style="10"/>
    <col min="7681" max="7681" width="56.42578125" style="10" customWidth="1"/>
    <col min="7682" max="7682" width="11.85546875" style="10" customWidth="1"/>
    <col min="7683" max="7683" width="13.42578125" style="10" customWidth="1"/>
    <col min="7684" max="7936" width="9.140625" style="10"/>
    <col min="7937" max="7937" width="56.42578125" style="10" customWidth="1"/>
    <col min="7938" max="7938" width="11.85546875" style="10" customWidth="1"/>
    <col min="7939" max="7939" width="13.42578125" style="10" customWidth="1"/>
    <col min="7940" max="8192" width="9.140625" style="10"/>
    <col min="8193" max="8193" width="56.42578125" style="10" customWidth="1"/>
    <col min="8194" max="8194" width="11.85546875" style="10" customWidth="1"/>
    <col min="8195" max="8195" width="13.42578125" style="10" customWidth="1"/>
    <col min="8196" max="8448" width="9.140625" style="10"/>
    <col min="8449" max="8449" width="56.42578125" style="10" customWidth="1"/>
    <col min="8450" max="8450" width="11.85546875" style="10" customWidth="1"/>
    <col min="8451" max="8451" width="13.42578125" style="10" customWidth="1"/>
    <col min="8452" max="8704" width="9.140625" style="10"/>
    <col min="8705" max="8705" width="56.42578125" style="10" customWidth="1"/>
    <col min="8706" max="8706" width="11.85546875" style="10" customWidth="1"/>
    <col min="8707" max="8707" width="13.42578125" style="10" customWidth="1"/>
    <col min="8708" max="8960" width="9.140625" style="10"/>
    <col min="8961" max="8961" width="56.42578125" style="10" customWidth="1"/>
    <col min="8962" max="8962" width="11.85546875" style="10" customWidth="1"/>
    <col min="8963" max="8963" width="13.42578125" style="10" customWidth="1"/>
    <col min="8964" max="9216" width="9.140625" style="10"/>
    <col min="9217" max="9217" width="56.42578125" style="10" customWidth="1"/>
    <col min="9218" max="9218" width="11.85546875" style="10" customWidth="1"/>
    <col min="9219" max="9219" width="13.42578125" style="10" customWidth="1"/>
    <col min="9220" max="9472" width="9.140625" style="10"/>
    <col min="9473" max="9473" width="56.42578125" style="10" customWidth="1"/>
    <col min="9474" max="9474" width="11.85546875" style="10" customWidth="1"/>
    <col min="9475" max="9475" width="13.42578125" style="10" customWidth="1"/>
    <col min="9476" max="9728" width="9.140625" style="10"/>
    <col min="9729" max="9729" width="56.42578125" style="10" customWidth="1"/>
    <col min="9730" max="9730" width="11.85546875" style="10" customWidth="1"/>
    <col min="9731" max="9731" width="13.42578125" style="10" customWidth="1"/>
    <col min="9732" max="9984" width="9.140625" style="10"/>
    <col min="9985" max="9985" width="56.42578125" style="10" customWidth="1"/>
    <col min="9986" max="9986" width="11.85546875" style="10" customWidth="1"/>
    <col min="9987" max="9987" width="13.42578125" style="10" customWidth="1"/>
    <col min="9988" max="10240" width="9.140625" style="10"/>
    <col min="10241" max="10241" width="56.42578125" style="10" customWidth="1"/>
    <col min="10242" max="10242" width="11.85546875" style="10" customWidth="1"/>
    <col min="10243" max="10243" width="13.42578125" style="10" customWidth="1"/>
    <col min="10244" max="10496" width="9.140625" style="10"/>
    <col min="10497" max="10497" width="56.42578125" style="10" customWidth="1"/>
    <col min="10498" max="10498" width="11.85546875" style="10" customWidth="1"/>
    <col min="10499" max="10499" width="13.42578125" style="10" customWidth="1"/>
    <col min="10500" max="10752" width="9.140625" style="10"/>
    <col min="10753" max="10753" width="56.42578125" style="10" customWidth="1"/>
    <col min="10754" max="10754" width="11.85546875" style="10" customWidth="1"/>
    <col min="10755" max="10755" width="13.42578125" style="10" customWidth="1"/>
    <col min="10756" max="11008" width="9.140625" style="10"/>
    <col min="11009" max="11009" width="56.42578125" style="10" customWidth="1"/>
    <col min="11010" max="11010" width="11.85546875" style="10" customWidth="1"/>
    <col min="11011" max="11011" width="13.42578125" style="10" customWidth="1"/>
    <col min="11012" max="11264" width="9.140625" style="10"/>
    <col min="11265" max="11265" width="56.42578125" style="10" customWidth="1"/>
    <col min="11266" max="11266" width="11.85546875" style="10" customWidth="1"/>
    <col min="11267" max="11267" width="13.42578125" style="10" customWidth="1"/>
    <col min="11268" max="11520" width="9.140625" style="10"/>
    <col min="11521" max="11521" width="56.42578125" style="10" customWidth="1"/>
    <col min="11522" max="11522" width="11.85546875" style="10" customWidth="1"/>
    <col min="11523" max="11523" width="13.42578125" style="10" customWidth="1"/>
    <col min="11524" max="11776" width="9.140625" style="10"/>
    <col min="11777" max="11777" width="56.42578125" style="10" customWidth="1"/>
    <col min="11778" max="11778" width="11.85546875" style="10" customWidth="1"/>
    <col min="11779" max="11779" width="13.42578125" style="10" customWidth="1"/>
    <col min="11780" max="12032" width="9.140625" style="10"/>
    <col min="12033" max="12033" width="56.42578125" style="10" customWidth="1"/>
    <col min="12034" max="12034" width="11.85546875" style="10" customWidth="1"/>
    <col min="12035" max="12035" width="13.42578125" style="10" customWidth="1"/>
    <col min="12036" max="12288" width="9.140625" style="10"/>
    <col min="12289" max="12289" width="56.42578125" style="10" customWidth="1"/>
    <col min="12290" max="12290" width="11.85546875" style="10" customWidth="1"/>
    <col min="12291" max="12291" width="13.42578125" style="10" customWidth="1"/>
    <col min="12292" max="12544" width="9.140625" style="10"/>
    <col min="12545" max="12545" width="56.42578125" style="10" customWidth="1"/>
    <col min="12546" max="12546" width="11.85546875" style="10" customWidth="1"/>
    <col min="12547" max="12547" width="13.42578125" style="10" customWidth="1"/>
    <col min="12548" max="12800" width="9.140625" style="10"/>
    <col min="12801" max="12801" width="56.42578125" style="10" customWidth="1"/>
    <col min="12802" max="12802" width="11.85546875" style="10" customWidth="1"/>
    <col min="12803" max="12803" width="13.42578125" style="10" customWidth="1"/>
    <col min="12804" max="13056" width="9.140625" style="10"/>
    <col min="13057" max="13057" width="56.42578125" style="10" customWidth="1"/>
    <col min="13058" max="13058" width="11.85546875" style="10" customWidth="1"/>
    <col min="13059" max="13059" width="13.42578125" style="10" customWidth="1"/>
    <col min="13060" max="13312" width="9.140625" style="10"/>
    <col min="13313" max="13313" width="56.42578125" style="10" customWidth="1"/>
    <col min="13314" max="13314" width="11.85546875" style="10" customWidth="1"/>
    <col min="13315" max="13315" width="13.42578125" style="10" customWidth="1"/>
    <col min="13316" max="13568" width="9.140625" style="10"/>
    <col min="13569" max="13569" width="56.42578125" style="10" customWidth="1"/>
    <col min="13570" max="13570" width="11.85546875" style="10" customWidth="1"/>
    <col min="13571" max="13571" width="13.42578125" style="10" customWidth="1"/>
    <col min="13572" max="13824" width="9.140625" style="10"/>
    <col min="13825" max="13825" width="56.42578125" style="10" customWidth="1"/>
    <col min="13826" max="13826" width="11.85546875" style="10" customWidth="1"/>
    <col min="13827" max="13827" width="13.42578125" style="10" customWidth="1"/>
    <col min="13828" max="14080" width="9.140625" style="10"/>
    <col min="14081" max="14081" width="56.42578125" style="10" customWidth="1"/>
    <col min="14082" max="14082" width="11.85546875" style="10" customWidth="1"/>
    <col min="14083" max="14083" width="13.42578125" style="10" customWidth="1"/>
    <col min="14084" max="14336" width="9.140625" style="10"/>
    <col min="14337" max="14337" width="56.42578125" style="10" customWidth="1"/>
    <col min="14338" max="14338" width="11.85546875" style="10" customWidth="1"/>
    <col min="14339" max="14339" width="13.42578125" style="10" customWidth="1"/>
    <col min="14340" max="14592" width="9.140625" style="10"/>
    <col min="14593" max="14593" width="56.42578125" style="10" customWidth="1"/>
    <col min="14594" max="14594" width="11.85546875" style="10" customWidth="1"/>
    <col min="14595" max="14595" width="13.42578125" style="10" customWidth="1"/>
    <col min="14596" max="14848" width="9.140625" style="10"/>
    <col min="14849" max="14849" width="56.42578125" style="10" customWidth="1"/>
    <col min="14850" max="14850" width="11.85546875" style="10" customWidth="1"/>
    <col min="14851" max="14851" width="13.42578125" style="10" customWidth="1"/>
    <col min="14852" max="15104" width="9.140625" style="10"/>
    <col min="15105" max="15105" width="56.42578125" style="10" customWidth="1"/>
    <col min="15106" max="15106" width="11.85546875" style="10" customWidth="1"/>
    <col min="15107" max="15107" width="13.42578125" style="10" customWidth="1"/>
    <col min="15108" max="15360" width="9.140625" style="10"/>
    <col min="15361" max="15361" width="56.42578125" style="10" customWidth="1"/>
    <col min="15362" max="15362" width="11.85546875" style="10" customWidth="1"/>
    <col min="15363" max="15363" width="13.42578125" style="10" customWidth="1"/>
    <col min="15364" max="15616" width="9.140625" style="10"/>
    <col min="15617" max="15617" width="56.42578125" style="10" customWidth="1"/>
    <col min="15618" max="15618" width="11.85546875" style="10" customWidth="1"/>
    <col min="15619" max="15619" width="13.42578125" style="10" customWidth="1"/>
    <col min="15620" max="15872" width="9.140625" style="10"/>
    <col min="15873" max="15873" width="56.42578125" style="10" customWidth="1"/>
    <col min="15874" max="15874" width="11.85546875" style="10" customWidth="1"/>
    <col min="15875" max="15875" width="13.42578125" style="10" customWidth="1"/>
    <col min="15876" max="16128" width="9.140625" style="10"/>
    <col min="16129" max="16129" width="56.42578125" style="10" customWidth="1"/>
    <col min="16130" max="16130" width="11.85546875" style="10" customWidth="1"/>
    <col min="16131" max="16131" width="13.42578125" style="10" customWidth="1"/>
    <col min="16132" max="16384" width="9.140625" style="10"/>
  </cols>
  <sheetData>
    <row r="1" spans="1:4" x14ac:dyDescent="0.25">
      <c r="A1" s="10" t="s">
        <v>0</v>
      </c>
    </row>
    <row r="2" spans="1:4" x14ac:dyDescent="0.25">
      <c r="A2" s="10" t="s">
        <v>1</v>
      </c>
    </row>
    <row r="3" spans="1:4" x14ac:dyDescent="0.25">
      <c r="A3" s="10" t="s">
        <v>93</v>
      </c>
    </row>
    <row r="4" spans="1:4" x14ac:dyDescent="0.25">
      <c r="A4" s="10" t="s">
        <v>94</v>
      </c>
    </row>
    <row r="5" spans="1:4" x14ac:dyDescent="0.25">
      <c r="A5" s="10" t="s">
        <v>95</v>
      </c>
    </row>
    <row r="7" spans="1:4" ht="18" x14ac:dyDescent="0.25">
      <c r="A7" s="224" t="s">
        <v>2</v>
      </c>
      <c r="B7" s="224"/>
      <c r="C7" s="224"/>
    </row>
    <row r="8" spans="1:4" ht="15.75" x14ac:dyDescent="0.25">
      <c r="A8" s="225" t="s">
        <v>104</v>
      </c>
      <c r="B8" s="225"/>
      <c r="C8" s="225"/>
    </row>
    <row r="9" spans="1:4" ht="14.25" customHeight="1" thickBot="1" x14ac:dyDescent="0.3">
      <c r="A9" s="13"/>
    </row>
    <row r="10" spans="1:4" ht="33" thickTop="1" thickBot="1" x14ac:dyDescent="0.3">
      <c r="A10" s="14" t="s">
        <v>3</v>
      </c>
      <c r="B10" s="176" t="s">
        <v>4</v>
      </c>
      <c r="C10" s="177" t="s">
        <v>5</v>
      </c>
      <c r="D10" s="196"/>
    </row>
    <row r="11" spans="1:4" ht="16.5" thickTop="1" thickBot="1" x14ac:dyDescent="0.3">
      <c r="A11" s="17">
        <v>1</v>
      </c>
      <c r="B11" s="18">
        <v>2</v>
      </c>
      <c r="C11" s="178">
        <v>3</v>
      </c>
      <c r="D11" s="196"/>
    </row>
    <row r="12" spans="1:4" ht="16.5" thickBot="1" x14ac:dyDescent="0.3">
      <c r="A12" s="20" t="s">
        <v>6</v>
      </c>
      <c r="B12" s="179">
        <f>B13+B17+B52+B66</f>
        <v>1702315.02</v>
      </c>
      <c r="C12" s="25"/>
    </row>
    <row r="13" spans="1:4" ht="15.75" thickBot="1" x14ac:dyDescent="0.3">
      <c r="A13" s="23" t="s">
        <v>7</v>
      </c>
      <c r="B13" s="180">
        <f>B14+B15+B16</f>
        <v>1563791.73</v>
      </c>
      <c r="C13" s="25"/>
    </row>
    <row r="14" spans="1:4" x14ac:dyDescent="0.25">
      <c r="A14" s="26" t="s">
        <v>98</v>
      </c>
      <c r="B14" s="181">
        <f>'[1]plati iulie'!C30+'[1]plati iulie'!D30+'[1]plati iulie'!E30+'[1]plati iulie'!F30+'[1]plati iulie'!G30+'[1]plati iulie'!H30+'[1]plati iulie'!I30+'[1]plati iulie'!J30</f>
        <v>1305060</v>
      </c>
      <c r="C14" s="28"/>
    </row>
    <row r="15" spans="1:4" x14ac:dyDescent="0.25">
      <c r="A15" s="29" t="s">
        <v>99</v>
      </c>
      <c r="B15" s="182">
        <f>'[1]plati iulie'!K30+'[1]plati iulie'!L30+'[1]plati iulie'!M30+'[1]plati iulie'!N30+'[1]plati iulie'!O30</f>
        <v>234210.73</v>
      </c>
      <c r="C15" s="31"/>
    </row>
    <row r="16" spans="1:4" ht="15.75" thickBot="1" x14ac:dyDescent="0.3">
      <c r="A16" s="32" t="s">
        <v>100</v>
      </c>
      <c r="B16" s="183">
        <f>'[1]plati iulie'!P30+'[1]plati iulie'!Q30+'[1]plati iulie'!R30+'[1]plati iulie'!S30+'[1]plati iulie'!T30</f>
        <v>24521</v>
      </c>
      <c r="C16" s="34"/>
    </row>
    <row r="17" spans="1:3" ht="15.75" thickBot="1" x14ac:dyDescent="0.3">
      <c r="A17" s="23" t="s">
        <v>8</v>
      </c>
      <c r="B17" s="180">
        <f>B18+B29+B30+B32+B37+B41+B44+B45+B46+B47+B48+B49</f>
        <v>66581.290000000008</v>
      </c>
      <c r="C17" s="35"/>
    </row>
    <row r="18" spans="1:3" ht="15.75" thickBot="1" x14ac:dyDescent="0.3">
      <c r="A18" s="32" t="s">
        <v>9</v>
      </c>
      <c r="B18" s="10">
        <f>B19+B20+B21+B22+B23+B24+B25+B26+B27+B28</f>
        <v>62819.670000000006</v>
      </c>
      <c r="C18" s="35"/>
    </row>
    <row r="19" spans="1:3" x14ac:dyDescent="0.25">
      <c r="A19" s="36" t="s">
        <v>10</v>
      </c>
      <c r="B19" s="181">
        <f>'[1]plati iulie'!W30+'[1]plati iulie'!W56</f>
        <v>0</v>
      </c>
      <c r="C19" s="37"/>
    </row>
    <row r="20" spans="1:3" x14ac:dyDescent="0.25">
      <c r="A20" s="38" t="s">
        <v>11</v>
      </c>
      <c r="B20" s="184">
        <f>'[1]plati iulie'!X30+'[1]plati iulie'!X56</f>
        <v>0</v>
      </c>
      <c r="C20" s="31"/>
    </row>
    <row r="21" spans="1:3" x14ac:dyDescent="0.25">
      <c r="A21" s="40" t="s">
        <v>12</v>
      </c>
      <c r="B21" s="184">
        <f>'[1]plati iulie'!Y30+'[1]plati iulie'!Y56</f>
        <v>46308.18</v>
      </c>
      <c r="C21" s="31"/>
    </row>
    <row r="22" spans="1:3" x14ac:dyDescent="0.25">
      <c r="A22" s="40" t="s">
        <v>13</v>
      </c>
      <c r="B22" s="184">
        <f>'[1]plati iulie'!Z30+'[1]plati iulie'!Z56</f>
        <v>5892.1399999999994</v>
      </c>
      <c r="C22" s="31"/>
    </row>
    <row r="23" spans="1:3" x14ac:dyDescent="0.25">
      <c r="A23" s="36" t="s">
        <v>14</v>
      </c>
      <c r="B23" s="184">
        <v>0</v>
      </c>
      <c r="C23" s="31"/>
    </row>
    <row r="24" spans="1:3" x14ac:dyDescent="0.25">
      <c r="A24" s="40" t="s">
        <v>15</v>
      </c>
      <c r="B24" s="184">
        <f>'[1]plati iulie'!AA30+'[1]plati iulie'!AA56</f>
        <v>0</v>
      </c>
      <c r="C24" s="31"/>
    </row>
    <row r="25" spans="1:3" x14ac:dyDescent="0.25">
      <c r="A25" s="36" t="s">
        <v>16</v>
      </c>
      <c r="B25" s="184">
        <f>'[1]plati iulie'!AB56</f>
        <v>0</v>
      </c>
      <c r="C25" s="31"/>
    </row>
    <row r="26" spans="1:3" x14ac:dyDescent="0.25">
      <c r="A26" s="38" t="s">
        <v>17</v>
      </c>
      <c r="B26" s="184">
        <f>'[1]plati iulie'!AC30+'[1]plati iulie'!AC56</f>
        <v>283.23</v>
      </c>
      <c r="C26" s="31"/>
    </row>
    <row r="27" spans="1:3" x14ac:dyDescent="0.25">
      <c r="A27" s="38" t="s">
        <v>18</v>
      </c>
      <c r="B27" s="184">
        <f>'[1]plati iulie'!AD30+'[1]plati iulie'!AD56</f>
        <v>0</v>
      </c>
      <c r="C27" s="31"/>
    </row>
    <row r="28" spans="1:3" ht="26.25" thickBot="1" x14ac:dyDescent="0.3">
      <c r="A28" s="41" t="s">
        <v>19</v>
      </c>
      <c r="B28" s="185">
        <f>'[1]plati iulie'!AE30+'[1]plati iulie'!AE56</f>
        <v>10336.120000000001</v>
      </c>
      <c r="C28" s="34"/>
    </row>
    <row r="29" spans="1:3" ht="15.75" thickBot="1" x14ac:dyDescent="0.3">
      <c r="A29" s="43" t="s">
        <v>20</v>
      </c>
      <c r="B29" s="186">
        <f>'[1]plati iulie'!AF30+'[1]plati iulie'!AF56</f>
        <v>1671.93</v>
      </c>
      <c r="C29" s="25"/>
    </row>
    <row r="30" spans="1:3" ht="15.75" thickBot="1" x14ac:dyDescent="0.3">
      <c r="A30" s="32" t="s">
        <v>21</v>
      </c>
      <c r="B30" s="187">
        <f>B31</f>
        <v>0</v>
      </c>
      <c r="C30" s="46"/>
    </row>
    <row r="31" spans="1:3" ht="15.75" thickBot="1" x14ac:dyDescent="0.3">
      <c r="A31" s="47" t="s">
        <v>22</v>
      </c>
      <c r="B31" s="10">
        <f>'[1]plati iulie'!AG30+'[1]plati iulie'!AG56</f>
        <v>0</v>
      </c>
      <c r="C31" s="35"/>
    </row>
    <row r="32" spans="1:3" ht="15.75" thickBot="1" x14ac:dyDescent="0.3">
      <c r="A32" s="32" t="s">
        <v>23</v>
      </c>
      <c r="B32" s="187">
        <f>B33+B34+B36</f>
        <v>0</v>
      </c>
      <c r="C32" s="35"/>
    </row>
    <row r="33" spans="1:3" x14ac:dyDescent="0.25">
      <c r="A33" s="48" t="s">
        <v>24</v>
      </c>
      <c r="B33" s="188">
        <f>'[1]plati iulie'!AH30+'[1]plati iulie'!AH56</f>
        <v>0</v>
      </c>
      <c r="C33" s="37"/>
    </row>
    <row r="34" spans="1:3" x14ac:dyDescent="0.25">
      <c r="A34" s="36" t="s">
        <v>25</v>
      </c>
      <c r="B34" s="184">
        <f>'[1]plati iulie'!AI30+'[1]plati iulie'!AI56</f>
        <v>0</v>
      </c>
      <c r="C34" s="31"/>
    </row>
    <row r="35" spans="1:3" x14ac:dyDescent="0.25">
      <c r="A35" s="36" t="s">
        <v>96</v>
      </c>
      <c r="B35" s="185">
        <f>'[1]plati iulie'!AJ30+'[1]plati iulie'!AJ56</f>
        <v>0</v>
      </c>
      <c r="C35" s="34"/>
    </row>
    <row r="36" spans="1:3" ht="15.75" thickBot="1" x14ac:dyDescent="0.3">
      <c r="A36" s="50" t="s">
        <v>26</v>
      </c>
      <c r="B36" s="185">
        <f>'[1]plati iulie'!AK30+'[1]plati iulie'!AK56</f>
        <v>0</v>
      </c>
      <c r="C36" s="34"/>
    </row>
    <row r="37" spans="1:3" ht="15.75" thickBot="1" x14ac:dyDescent="0.3">
      <c r="A37" s="43" t="s">
        <v>27</v>
      </c>
      <c r="B37" s="187">
        <f>B38+B39+B40</f>
        <v>0</v>
      </c>
      <c r="C37" s="35"/>
    </row>
    <row r="38" spans="1:3" x14ac:dyDescent="0.25">
      <c r="A38" s="36" t="s">
        <v>28</v>
      </c>
      <c r="B38" s="188"/>
      <c r="C38" s="37"/>
    </row>
    <row r="39" spans="1:3" x14ac:dyDescent="0.25">
      <c r="A39" s="38" t="s">
        <v>29</v>
      </c>
      <c r="B39" s="184">
        <f>'[1]plati iulie'!AL30+'[1]plati iulie'!AL56</f>
        <v>0</v>
      </c>
      <c r="C39" s="31"/>
    </row>
    <row r="40" spans="1:3" ht="15.75" thickBot="1" x14ac:dyDescent="0.3">
      <c r="A40" s="50" t="s">
        <v>30</v>
      </c>
      <c r="B40" s="183">
        <f>'[1]plati iulie'!AM30+'[1]plati iulie'!AM56</f>
        <v>0</v>
      </c>
      <c r="C40" s="34"/>
    </row>
    <row r="41" spans="1:3" ht="15.75" thickBot="1" x14ac:dyDescent="0.3">
      <c r="A41" s="43" t="s">
        <v>31</v>
      </c>
      <c r="B41" s="10">
        <f>B42+B43</f>
        <v>1989.69</v>
      </c>
      <c r="C41" s="35"/>
    </row>
    <row r="42" spans="1:3" x14ac:dyDescent="0.25">
      <c r="A42" s="48" t="s">
        <v>32</v>
      </c>
      <c r="B42" s="181">
        <f>'[1]plati iulie'!AN30+'[1]plati iulie'!AN56</f>
        <v>1989.69</v>
      </c>
      <c r="C42" s="37"/>
    </row>
    <row r="43" spans="1:3" ht="15.75" thickBot="1" x14ac:dyDescent="0.3">
      <c r="A43" s="36" t="s">
        <v>33</v>
      </c>
      <c r="B43" s="185"/>
      <c r="C43" s="34"/>
    </row>
    <row r="44" spans="1:3" ht="15.75" thickBot="1" x14ac:dyDescent="0.3">
      <c r="A44" s="43" t="s">
        <v>34</v>
      </c>
      <c r="B44" s="186"/>
      <c r="C44" s="35"/>
    </row>
    <row r="45" spans="1:3" ht="15.75" thickBot="1" x14ac:dyDescent="0.3">
      <c r="A45" s="32" t="s">
        <v>35</v>
      </c>
      <c r="B45" s="187"/>
      <c r="C45" s="25"/>
    </row>
    <row r="46" spans="1:3" ht="15.75" thickBot="1" x14ac:dyDescent="0.3">
      <c r="A46" s="32" t="s">
        <v>36</v>
      </c>
      <c r="B46" s="189"/>
      <c r="C46" s="25"/>
    </row>
    <row r="47" spans="1:3" ht="15.75" thickBot="1" x14ac:dyDescent="0.3">
      <c r="A47" s="32" t="s">
        <v>37</v>
      </c>
      <c r="B47" s="189">
        <f>'[1]plati iulie'!AQ30+'[1]plati iulie'!AQ56</f>
        <v>0</v>
      </c>
      <c r="C47" s="25"/>
    </row>
    <row r="48" spans="1:3" ht="15.75" thickBot="1" x14ac:dyDescent="0.3">
      <c r="A48" s="32" t="s">
        <v>38</v>
      </c>
      <c r="B48" s="189"/>
      <c r="C48" s="25"/>
    </row>
    <row r="49" spans="1:3" ht="15.75" thickBot="1" x14ac:dyDescent="0.3">
      <c r="A49" s="32" t="s">
        <v>39</v>
      </c>
      <c r="B49" s="10">
        <f>B50+B51</f>
        <v>100</v>
      </c>
      <c r="C49" s="46"/>
    </row>
    <row r="50" spans="1:3" x14ac:dyDescent="0.25">
      <c r="A50" s="48" t="s">
        <v>85</v>
      </c>
      <c r="B50" s="181"/>
      <c r="C50" s="35"/>
    </row>
    <row r="51" spans="1:3" ht="15.75" thickBot="1" x14ac:dyDescent="0.3">
      <c r="A51" s="47" t="s">
        <v>86</v>
      </c>
      <c r="B51" s="190">
        <f>'[1]plati iulie'!AR30+'[1]plati iulie'!AR56</f>
        <v>100</v>
      </c>
      <c r="C51" s="53"/>
    </row>
    <row r="52" spans="1:3" ht="30.75" thickBot="1" x14ac:dyDescent="0.3">
      <c r="A52" s="191" t="s">
        <v>40</v>
      </c>
      <c r="B52" s="189">
        <f>B55</f>
        <v>0</v>
      </c>
      <c r="C52" s="25"/>
    </row>
    <row r="53" spans="1:3" ht="15.75" thickBot="1" x14ac:dyDescent="0.3">
      <c r="A53" s="192" t="s">
        <v>41</v>
      </c>
      <c r="B53" s="193"/>
      <c r="C53" s="25"/>
    </row>
    <row r="54" spans="1:3" ht="38.25" x14ac:dyDescent="0.25">
      <c r="A54" s="67" t="s">
        <v>42</v>
      </c>
      <c r="B54" s="188"/>
      <c r="C54" s="28"/>
    </row>
    <row r="55" spans="1:3" ht="26.25" thickBot="1" x14ac:dyDescent="0.3">
      <c r="A55" s="69" t="s">
        <v>43</v>
      </c>
      <c r="B55" s="194">
        <f>'[1]plati iulie'!D56</f>
        <v>0</v>
      </c>
      <c r="C55" s="53"/>
    </row>
    <row r="56" spans="1:3" ht="15.75" thickBot="1" x14ac:dyDescent="0.3">
      <c r="A56" s="23" t="s">
        <v>44</v>
      </c>
      <c r="B56" s="189"/>
      <c r="C56" s="25"/>
    </row>
    <row r="57" spans="1:3" ht="26.25" thickBot="1" x14ac:dyDescent="0.3">
      <c r="A57" s="63" t="s">
        <v>45</v>
      </c>
      <c r="B57" s="189"/>
      <c r="C57" s="25"/>
    </row>
    <row r="58" spans="1:3" ht="39" thickBot="1" x14ac:dyDescent="0.3">
      <c r="A58" s="63" t="s">
        <v>46</v>
      </c>
      <c r="B58" s="189"/>
      <c r="C58" s="25"/>
    </row>
    <row r="59" spans="1:3" x14ac:dyDescent="0.25">
      <c r="A59" s="48" t="s">
        <v>47</v>
      </c>
      <c r="B59" s="188"/>
      <c r="C59" s="28"/>
    </row>
    <row r="60" spans="1:3" x14ac:dyDescent="0.25">
      <c r="A60" s="40" t="s">
        <v>48</v>
      </c>
      <c r="B60" s="184"/>
      <c r="C60" s="31"/>
    </row>
    <row r="61" spans="1:3" x14ac:dyDescent="0.25">
      <c r="A61" s="40" t="s">
        <v>49</v>
      </c>
      <c r="B61" s="184"/>
      <c r="C61" s="31"/>
    </row>
    <row r="62" spans="1:3" ht="25.5" x14ac:dyDescent="0.25">
      <c r="A62" s="67" t="s">
        <v>50</v>
      </c>
      <c r="B62" s="184"/>
      <c r="C62" s="31"/>
    </row>
    <row r="63" spans="1:3" x14ac:dyDescent="0.25">
      <c r="A63" s="40" t="s">
        <v>51</v>
      </c>
      <c r="B63" s="184"/>
      <c r="C63" s="31"/>
    </row>
    <row r="64" spans="1:3" x14ac:dyDescent="0.25">
      <c r="A64" s="36" t="s">
        <v>52</v>
      </c>
      <c r="B64" s="184"/>
      <c r="C64" s="31"/>
    </row>
    <row r="65" spans="1:3" ht="26.25" thickBot="1" x14ac:dyDescent="0.3">
      <c r="A65" s="69" t="s">
        <v>53</v>
      </c>
      <c r="B65" s="194"/>
      <c r="C65" s="53"/>
    </row>
    <row r="66" spans="1:3" ht="15.75" thickBot="1" x14ac:dyDescent="0.3">
      <c r="A66" s="23" t="s">
        <v>54</v>
      </c>
      <c r="B66" s="195">
        <f>B68</f>
        <v>71942</v>
      </c>
      <c r="C66" s="46"/>
    </row>
    <row r="67" spans="1:3" x14ac:dyDescent="0.25">
      <c r="A67" s="26" t="s">
        <v>55</v>
      </c>
      <c r="B67" s="181"/>
      <c r="C67" s="35"/>
    </row>
    <row r="68" spans="1:3" ht="15.75" thickBot="1" x14ac:dyDescent="0.3">
      <c r="A68" s="32" t="s">
        <v>56</v>
      </c>
      <c r="B68" s="10">
        <f>'[1]plati iulie'!T56+'[1]plati iulie'!C56+'[1]plati iulie'!D56</f>
        <v>71942</v>
      </c>
      <c r="C68" s="53"/>
    </row>
    <row r="69" spans="1:3" ht="15.75" thickBot="1" x14ac:dyDescent="0.3">
      <c r="A69" s="23" t="s">
        <v>105</v>
      </c>
      <c r="B69" s="187"/>
      <c r="C69" s="25"/>
    </row>
    <row r="70" spans="1:3" ht="15.75" thickBot="1" x14ac:dyDescent="0.3">
      <c r="A70" s="82" t="s">
        <v>57</v>
      </c>
      <c r="B70" s="13"/>
      <c r="C70" s="84"/>
    </row>
    <row r="71" spans="1:3" ht="15.75" thickTop="1" x14ac:dyDescent="0.25"/>
    <row r="72" spans="1:3" x14ac:dyDescent="0.25">
      <c r="A72" s="10" t="s">
        <v>106</v>
      </c>
    </row>
    <row r="73" spans="1:3" x14ac:dyDescent="0.25">
      <c r="A73" s="10" t="s">
        <v>107</v>
      </c>
    </row>
    <row r="74" spans="1:3" x14ac:dyDescent="0.25">
      <c r="A74" s="10" t="s">
        <v>108</v>
      </c>
    </row>
  </sheetData>
  <mergeCells count="2">
    <mergeCell ref="A7:C7"/>
    <mergeCell ref="A8:C8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view="pageBreakPreview" topLeftCell="A289" zoomScale="110" zoomScaleNormal="90" zoomScaleSheetLayoutView="110" workbookViewId="0">
      <selection activeCell="E248" sqref="E248"/>
    </sheetView>
  </sheetViews>
  <sheetFormatPr defaultRowHeight="15" x14ac:dyDescent="0.25"/>
  <cols>
    <col min="1" max="1" width="59.85546875" style="2" customWidth="1"/>
    <col min="2" max="2" width="18.140625" style="3" customWidth="1"/>
    <col min="3" max="3" width="19" style="2" customWidth="1"/>
    <col min="4" max="4" width="18.85546875" style="2" customWidth="1"/>
    <col min="5" max="16384" width="9.140625" style="2"/>
  </cols>
  <sheetData>
    <row r="1" spans="1:3" x14ac:dyDescent="0.25">
      <c r="A1" s="10" t="s">
        <v>0</v>
      </c>
      <c r="B1" s="11"/>
      <c r="C1" s="10"/>
    </row>
    <row r="2" spans="1:3" x14ac:dyDescent="0.25">
      <c r="A2" s="10" t="s">
        <v>1</v>
      </c>
      <c r="B2" s="11"/>
      <c r="C2" s="10"/>
    </row>
    <row r="3" spans="1:3" x14ac:dyDescent="0.25">
      <c r="A3" s="10" t="s">
        <v>65</v>
      </c>
      <c r="B3" s="11"/>
      <c r="C3" s="10"/>
    </row>
    <row r="4" spans="1:3" x14ac:dyDescent="0.25">
      <c r="A4"/>
      <c r="B4" s="12"/>
      <c r="C4"/>
    </row>
    <row r="5" spans="1:3" ht="18" x14ac:dyDescent="0.25">
      <c r="A5" s="224" t="s">
        <v>2</v>
      </c>
      <c r="B5" s="224"/>
      <c r="C5" s="224"/>
    </row>
    <row r="6" spans="1:3" ht="15.75" x14ac:dyDescent="0.25">
      <c r="A6" s="225" t="s">
        <v>97</v>
      </c>
      <c r="B6" s="225"/>
      <c r="C6" s="225"/>
    </row>
    <row r="7" spans="1:3" x14ac:dyDescent="0.25">
      <c r="A7" s="10"/>
      <c r="B7" s="11"/>
      <c r="C7" s="10"/>
    </row>
    <row r="8" spans="1:3" ht="31.5" x14ac:dyDescent="0.25">
      <c r="A8" s="154" t="s">
        <v>3</v>
      </c>
      <c r="B8" s="155" t="s">
        <v>4</v>
      </c>
      <c r="C8" s="156" t="s">
        <v>5</v>
      </c>
    </row>
    <row r="9" spans="1:3" x14ac:dyDescent="0.25">
      <c r="A9" s="19">
        <v>1</v>
      </c>
      <c r="B9" s="19">
        <v>2</v>
      </c>
      <c r="C9" s="19">
        <v>3</v>
      </c>
    </row>
    <row r="10" spans="1:3" ht="15.75" x14ac:dyDescent="0.25">
      <c r="A10" s="157" t="s">
        <v>6</v>
      </c>
      <c r="B10" s="158">
        <f>B11+B15+B52+B56+B58+B68+B79+B82</f>
        <v>17456304.149999999</v>
      </c>
      <c r="C10" s="74"/>
    </row>
    <row r="11" spans="1:3" x14ac:dyDescent="0.25">
      <c r="A11" s="77" t="s">
        <v>7</v>
      </c>
      <c r="B11" s="159">
        <f>B12+B13+B14</f>
        <v>8232545.2000000002</v>
      </c>
      <c r="C11" s="74"/>
    </row>
    <row r="12" spans="1:3" x14ac:dyDescent="0.25">
      <c r="A12" s="160" t="s">
        <v>98</v>
      </c>
      <c r="B12" s="161">
        <f>5909888+33168+168047+21574+40734+22847.9+731234</f>
        <v>6927492.9000000004</v>
      </c>
      <c r="C12" s="74"/>
    </row>
    <row r="13" spans="1:3" x14ac:dyDescent="0.25">
      <c r="A13" s="160" t="s">
        <v>99</v>
      </c>
      <c r="B13" s="161">
        <f>664878+149889.33+181317.47+70548+112559.5</f>
        <v>1179192.2999999998</v>
      </c>
      <c r="C13" s="74"/>
    </row>
    <row r="14" spans="1:3" x14ac:dyDescent="0.25">
      <c r="A14" s="160" t="s">
        <v>100</v>
      </c>
      <c r="B14" s="161">
        <f>2036+123824</f>
        <v>125860</v>
      </c>
      <c r="C14" s="74"/>
    </row>
    <row r="15" spans="1:3" x14ac:dyDescent="0.25">
      <c r="A15" s="77" t="s">
        <v>8</v>
      </c>
      <c r="B15" s="159">
        <f>B16+B27+B28+B30+B34+B38+B41+B42+B43+B44+B45+B46+B47+B49</f>
        <v>226090.77000000005</v>
      </c>
      <c r="C15" s="74"/>
    </row>
    <row r="16" spans="1:3" x14ac:dyDescent="0.25">
      <c r="A16" s="160" t="s">
        <v>9</v>
      </c>
      <c r="B16" s="161">
        <f>B17+B18+B19+B20+B21+B22+B23+B24+B25+B26</f>
        <v>99741.120000000024</v>
      </c>
      <c r="C16" s="74"/>
    </row>
    <row r="17" spans="1:3" x14ac:dyDescent="0.25">
      <c r="A17" s="162" t="s">
        <v>10</v>
      </c>
      <c r="B17" s="161">
        <f>0</f>
        <v>0</v>
      </c>
      <c r="C17" s="74"/>
    </row>
    <row r="18" spans="1:3" x14ac:dyDescent="0.25">
      <c r="A18" s="162" t="s">
        <v>11</v>
      </c>
      <c r="B18" s="161">
        <f>1075.88</f>
        <v>1075.8800000000001</v>
      </c>
      <c r="C18" s="74"/>
    </row>
    <row r="19" spans="1:3" x14ac:dyDescent="0.25">
      <c r="A19" s="162" t="s">
        <v>12</v>
      </c>
      <c r="B19" s="161">
        <f>25720.88+5227.27</f>
        <v>30948.15</v>
      </c>
      <c r="C19" s="74"/>
    </row>
    <row r="20" spans="1:3" x14ac:dyDescent="0.25">
      <c r="A20" s="162" t="s">
        <v>13</v>
      </c>
      <c r="B20" s="161">
        <f>21211.17+3873.04</f>
        <v>25084.21</v>
      </c>
      <c r="C20" s="74"/>
    </row>
    <row r="21" spans="1:3" x14ac:dyDescent="0.25">
      <c r="A21" s="162" t="s">
        <v>14</v>
      </c>
      <c r="B21" s="161">
        <f>-9611.34</f>
        <v>-9611.34</v>
      </c>
      <c r="C21" s="74"/>
    </row>
    <row r="22" spans="1:3" x14ac:dyDescent="0.25">
      <c r="A22" s="162" t="s">
        <v>15</v>
      </c>
      <c r="B22" s="161">
        <f>321.3+299.88</f>
        <v>621.18000000000006</v>
      </c>
      <c r="C22" s="74"/>
    </row>
    <row r="23" spans="1:3" x14ac:dyDescent="0.25">
      <c r="A23" s="162" t="s">
        <v>16</v>
      </c>
      <c r="B23" s="161">
        <f>0</f>
        <v>0</v>
      </c>
      <c r="C23" s="74"/>
    </row>
    <row r="24" spans="1:3" x14ac:dyDescent="0.25">
      <c r="A24" s="162" t="s">
        <v>17</v>
      </c>
      <c r="B24" s="161">
        <f>5613.74+219.86</f>
        <v>5833.5999999999995</v>
      </c>
      <c r="C24" s="74"/>
    </row>
    <row r="25" spans="1:3" x14ac:dyDescent="0.25">
      <c r="A25" s="162" t="s">
        <v>18</v>
      </c>
      <c r="B25" s="161">
        <f>17700.06+20377.56</f>
        <v>38077.620000000003</v>
      </c>
      <c r="C25" s="74"/>
    </row>
    <row r="26" spans="1:3" ht="25.5" x14ac:dyDescent="0.25">
      <c r="A26" s="163" t="s">
        <v>19</v>
      </c>
      <c r="B26" s="161">
        <f>6016.07+1695.75</f>
        <v>7711.82</v>
      </c>
      <c r="C26" s="74"/>
    </row>
    <row r="27" spans="1:3" x14ac:dyDescent="0.25">
      <c r="A27" s="160" t="s">
        <v>20</v>
      </c>
      <c r="B27" s="161">
        <f>7960.74</f>
        <v>7960.74</v>
      </c>
      <c r="C27" s="74"/>
    </row>
    <row r="28" spans="1:3" x14ac:dyDescent="0.25">
      <c r="A28" s="160" t="s">
        <v>21</v>
      </c>
      <c r="B28" s="161">
        <f>B29</f>
        <v>41489.19</v>
      </c>
      <c r="C28" s="74"/>
    </row>
    <row r="29" spans="1:3" x14ac:dyDescent="0.25">
      <c r="A29" s="162" t="s">
        <v>22</v>
      </c>
      <c r="B29" s="161">
        <f>41489.19</f>
        <v>41489.19</v>
      </c>
      <c r="C29" s="74"/>
    </row>
    <row r="30" spans="1:3" x14ac:dyDescent="0.25">
      <c r="A30" s="160" t="s">
        <v>23</v>
      </c>
      <c r="B30" s="161">
        <f>B32+B31+B33</f>
        <v>0</v>
      </c>
      <c r="C30" s="74"/>
    </row>
    <row r="31" spans="1:3" x14ac:dyDescent="0.25">
      <c r="A31" s="162" t="s">
        <v>24</v>
      </c>
      <c r="B31" s="161">
        <f>0</f>
        <v>0</v>
      </c>
      <c r="C31" s="74"/>
    </row>
    <row r="32" spans="1:3" x14ac:dyDescent="0.25">
      <c r="A32" s="162" t="s">
        <v>25</v>
      </c>
      <c r="B32" s="164">
        <f>0</f>
        <v>0</v>
      </c>
      <c r="C32" s="74"/>
    </row>
    <row r="33" spans="1:3" x14ac:dyDescent="0.25">
      <c r="A33" s="162" t="s">
        <v>26</v>
      </c>
      <c r="B33" s="161">
        <f>0</f>
        <v>0</v>
      </c>
      <c r="C33" s="74"/>
    </row>
    <row r="34" spans="1:3" x14ac:dyDescent="0.25">
      <c r="A34" s="160" t="s">
        <v>27</v>
      </c>
      <c r="B34" s="161">
        <f>B35+B36+B37</f>
        <v>0</v>
      </c>
      <c r="C34" s="74"/>
    </row>
    <row r="35" spans="1:3" x14ac:dyDescent="0.25">
      <c r="A35" s="162" t="s">
        <v>28</v>
      </c>
      <c r="B35" s="161">
        <v>0</v>
      </c>
      <c r="C35" s="74"/>
    </row>
    <row r="36" spans="1:3" x14ac:dyDescent="0.25">
      <c r="A36" s="162" t="s">
        <v>29</v>
      </c>
      <c r="B36" s="161">
        <f>0</f>
        <v>0</v>
      </c>
      <c r="C36" s="74"/>
    </row>
    <row r="37" spans="1:3" x14ac:dyDescent="0.25">
      <c r="A37" s="162" t="s">
        <v>30</v>
      </c>
      <c r="B37" s="161">
        <f>0</f>
        <v>0</v>
      </c>
      <c r="C37" s="74"/>
    </row>
    <row r="38" spans="1:3" x14ac:dyDescent="0.25">
      <c r="A38" s="160" t="s">
        <v>31</v>
      </c>
      <c r="B38" s="161">
        <f>B39+B40</f>
        <v>27954.2</v>
      </c>
      <c r="C38" s="74"/>
    </row>
    <row r="39" spans="1:3" x14ac:dyDescent="0.25">
      <c r="A39" s="162" t="s">
        <v>32</v>
      </c>
      <c r="B39" s="161">
        <f>7542.72</f>
        <v>7542.72</v>
      </c>
      <c r="C39" s="74"/>
    </row>
    <row r="40" spans="1:3" x14ac:dyDescent="0.25">
      <c r="A40" s="162" t="s">
        <v>33</v>
      </c>
      <c r="B40" s="161">
        <v>20411.48</v>
      </c>
      <c r="C40" s="74"/>
    </row>
    <row r="41" spans="1:3" x14ac:dyDescent="0.25">
      <c r="A41" s="160" t="s">
        <v>34</v>
      </c>
      <c r="B41" s="161">
        <f>0</f>
        <v>0</v>
      </c>
      <c r="C41" s="74"/>
    </row>
    <row r="42" spans="1:3" x14ac:dyDescent="0.25">
      <c r="A42" s="160" t="s">
        <v>35</v>
      </c>
      <c r="B42" s="161">
        <f>0</f>
        <v>0</v>
      </c>
      <c r="C42" s="74"/>
    </row>
    <row r="43" spans="1:3" x14ac:dyDescent="0.25">
      <c r="A43" s="160" t="s">
        <v>36</v>
      </c>
      <c r="B43" s="161">
        <f>0</f>
        <v>0</v>
      </c>
      <c r="C43" s="74"/>
    </row>
    <row r="44" spans="1:3" x14ac:dyDescent="0.25">
      <c r="A44" s="160" t="s">
        <v>37</v>
      </c>
      <c r="B44" s="161">
        <f>499.22</f>
        <v>499.22</v>
      </c>
      <c r="C44" s="74"/>
    </row>
    <row r="45" spans="1:3" x14ac:dyDescent="0.25">
      <c r="A45" s="165" t="s">
        <v>71</v>
      </c>
      <c r="B45" s="161">
        <f>0</f>
        <v>0</v>
      </c>
      <c r="C45" s="74"/>
    </row>
    <row r="46" spans="1:3" x14ac:dyDescent="0.25">
      <c r="A46" s="160" t="s">
        <v>38</v>
      </c>
      <c r="B46" s="161">
        <f>400</f>
        <v>400</v>
      </c>
      <c r="C46" s="74"/>
    </row>
    <row r="47" spans="1:3" x14ac:dyDescent="0.25">
      <c r="A47" s="160" t="s">
        <v>39</v>
      </c>
      <c r="B47" s="161">
        <f>B48+B50+B51</f>
        <v>48476.65</v>
      </c>
      <c r="C47" s="74"/>
    </row>
    <row r="48" spans="1:3" x14ac:dyDescent="0.25">
      <c r="A48" s="162" t="s">
        <v>66</v>
      </c>
      <c r="B48" s="161">
        <v>0</v>
      </c>
      <c r="C48" s="74"/>
    </row>
    <row r="49" spans="1:3" x14ac:dyDescent="0.25">
      <c r="A49" s="162" t="s">
        <v>81</v>
      </c>
      <c r="B49" s="161">
        <f>-430.35</f>
        <v>-430.35</v>
      </c>
      <c r="C49" s="74"/>
    </row>
    <row r="50" spans="1:3" ht="14.25" customHeight="1" x14ac:dyDescent="0.25">
      <c r="A50" s="162" t="s">
        <v>68</v>
      </c>
      <c r="B50" s="161">
        <f>0</f>
        <v>0</v>
      </c>
      <c r="C50" s="74"/>
    </row>
    <row r="51" spans="1:3" x14ac:dyDescent="0.25">
      <c r="A51" s="162" t="s">
        <v>69</v>
      </c>
      <c r="B51" s="161">
        <f>0+48476.65</f>
        <v>48476.65</v>
      </c>
      <c r="C51" s="74"/>
    </row>
    <row r="52" spans="1:3" ht="30" x14ac:dyDescent="0.25">
      <c r="A52" s="166" t="s">
        <v>40</v>
      </c>
      <c r="B52" s="161">
        <f>B53</f>
        <v>0</v>
      </c>
      <c r="C52" s="74"/>
    </row>
    <row r="53" spans="1:3" x14ac:dyDescent="0.25">
      <c r="A53" s="160" t="s">
        <v>41</v>
      </c>
      <c r="B53" s="161">
        <f>B54+B55</f>
        <v>0</v>
      </c>
      <c r="C53" s="74"/>
    </row>
    <row r="54" spans="1:3" ht="25.5" x14ac:dyDescent="0.25">
      <c r="A54" s="75" t="s">
        <v>42</v>
      </c>
      <c r="B54" s="161"/>
      <c r="C54" s="74"/>
    </row>
    <row r="55" spans="1:3" ht="25.5" x14ac:dyDescent="0.25">
      <c r="A55" s="75" t="s">
        <v>43</v>
      </c>
      <c r="B55" s="161"/>
      <c r="C55" s="74"/>
    </row>
    <row r="56" spans="1:3" x14ac:dyDescent="0.25">
      <c r="A56" s="77" t="s">
        <v>44</v>
      </c>
      <c r="B56" s="161">
        <f>B57</f>
        <v>0</v>
      </c>
      <c r="C56" s="74"/>
    </row>
    <row r="57" spans="1:3" ht="25.5" x14ac:dyDescent="0.25">
      <c r="A57" s="167" t="s">
        <v>45</v>
      </c>
      <c r="B57" s="161">
        <f>0</f>
        <v>0</v>
      </c>
      <c r="C57" s="74"/>
    </row>
    <row r="58" spans="1:3" ht="39" customHeight="1" x14ac:dyDescent="0.25">
      <c r="A58" s="167" t="s">
        <v>46</v>
      </c>
      <c r="B58" s="161"/>
      <c r="C58" s="74"/>
    </row>
    <row r="59" spans="1:3" x14ac:dyDescent="0.25">
      <c r="A59" s="162" t="s">
        <v>47</v>
      </c>
      <c r="B59" s="161"/>
      <c r="C59" s="74"/>
    </row>
    <row r="60" spans="1:3" x14ac:dyDescent="0.25">
      <c r="A60" s="162" t="s">
        <v>48</v>
      </c>
      <c r="B60" s="161"/>
      <c r="C60" s="74"/>
    </row>
    <row r="61" spans="1:3" x14ac:dyDescent="0.25">
      <c r="A61" s="162" t="s">
        <v>49</v>
      </c>
      <c r="B61" s="161"/>
      <c r="C61" s="74"/>
    </row>
    <row r="62" spans="1:3" ht="29.25" customHeight="1" x14ac:dyDescent="0.25">
      <c r="A62" s="75" t="s">
        <v>50</v>
      </c>
      <c r="B62" s="161"/>
      <c r="C62" s="74"/>
    </row>
    <row r="63" spans="1:3" x14ac:dyDescent="0.25">
      <c r="A63" s="162" t="s">
        <v>51</v>
      </c>
      <c r="B63" s="161"/>
      <c r="C63" s="74"/>
    </row>
    <row r="64" spans="1:3" x14ac:dyDescent="0.25">
      <c r="A64" s="162" t="s">
        <v>52</v>
      </c>
      <c r="B64" s="161"/>
      <c r="C64" s="74"/>
    </row>
    <row r="65" spans="1:4" x14ac:dyDescent="0.25">
      <c r="A65" s="162" t="s">
        <v>58</v>
      </c>
      <c r="B65" s="161"/>
      <c r="C65" s="74"/>
    </row>
    <row r="66" spans="1:4" ht="25.5" x14ac:dyDescent="0.25">
      <c r="A66" s="75" t="s">
        <v>53</v>
      </c>
      <c r="B66" s="161"/>
      <c r="C66" s="74"/>
    </row>
    <row r="67" spans="1:4" ht="33.75" customHeight="1" x14ac:dyDescent="0.25">
      <c r="A67" s="75" t="s">
        <v>59</v>
      </c>
      <c r="B67" s="161"/>
      <c r="C67" s="74"/>
    </row>
    <row r="68" spans="1:4" ht="25.5" x14ac:dyDescent="0.25">
      <c r="A68" s="72" t="s">
        <v>60</v>
      </c>
      <c r="B68" s="168">
        <f>B70+C70</f>
        <v>8662929.1799999997</v>
      </c>
      <c r="C68" s="169"/>
      <c r="D68" s="3"/>
    </row>
    <row r="69" spans="1:4" x14ac:dyDescent="0.25">
      <c r="A69" s="72"/>
      <c r="B69" s="168" t="s">
        <v>76</v>
      </c>
      <c r="C69" s="170" t="s">
        <v>77</v>
      </c>
      <c r="D69" s="3"/>
    </row>
    <row r="70" spans="1:4" x14ac:dyDescent="0.25">
      <c r="A70" s="72"/>
      <c r="B70" s="168">
        <f>B71+B72+B74+B75+B76+B77+B78+B73</f>
        <v>3428392.66</v>
      </c>
      <c r="C70" s="168">
        <f>C71+C72+C74+C75+C76+C77+C78+C73</f>
        <v>5234536.5199999996</v>
      </c>
      <c r="D70" s="3"/>
    </row>
    <row r="71" spans="1:4" ht="15" customHeight="1" x14ac:dyDescent="0.25">
      <c r="A71" s="75" t="s">
        <v>79</v>
      </c>
      <c r="B71" s="171"/>
      <c r="C71" s="171"/>
      <c r="D71" s="3"/>
    </row>
    <row r="72" spans="1:4" ht="24" customHeight="1" x14ac:dyDescent="0.25">
      <c r="A72" s="75" t="s">
        <v>61</v>
      </c>
      <c r="B72" s="171">
        <v>2879830.6</v>
      </c>
      <c r="C72" s="171">
        <v>4996668.51</v>
      </c>
    </row>
    <row r="73" spans="1:4" ht="24" customHeight="1" x14ac:dyDescent="0.25">
      <c r="A73" s="75" t="s">
        <v>78</v>
      </c>
      <c r="B73" s="171">
        <v>889</v>
      </c>
      <c r="C73" s="171"/>
    </row>
    <row r="74" spans="1:4" ht="15" customHeight="1" x14ac:dyDescent="0.25">
      <c r="A74" s="75" t="s">
        <v>62</v>
      </c>
      <c r="B74" s="171">
        <v>55529.55</v>
      </c>
      <c r="C74" s="171"/>
    </row>
    <row r="75" spans="1:4" ht="25.5" x14ac:dyDescent="0.25">
      <c r="A75" s="75" t="s">
        <v>63</v>
      </c>
      <c r="B75" s="171">
        <v>421369.85</v>
      </c>
      <c r="C75" s="171"/>
    </row>
    <row r="76" spans="1:4" x14ac:dyDescent="0.25">
      <c r="A76" s="75" t="s">
        <v>75</v>
      </c>
      <c r="B76" s="171"/>
      <c r="C76" s="171"/>
    </row>
    <row r="77" spans="1:4" x14ac:dyDescent="0.25">
      <c r="A77" s="75" t="s">
        <v>64</v>
      </c>
      <c r="B77" s="171">
        <v>70773.66</v>
      </c>
      <c r="C77" s="171"/>
    </row>
    <row r="78" spans="1:4" ht="25.5" x14ac:dyDescent="0.25">
      <c r="A78" s="75" t="s">
        <v>70</v>
      </c>
      <c r="B78" s="171"/>
      <c r="C78" s="171">
        <v>237868.01</v>
      </c>
    </row>
    <row r="79" spans="1:4" x14ac:dyDescent="0.25">
      <c r="A79" s="77" t="s">
        <v>54</v>
      </c>
      <c r="B79" s="172">
        <f>B80</f>
        <v>331139</v>
      </c>
      <c r="C79" s="173"/>
    </row>
    <row r="80" spans="1:4" x14ac:dyDescent="0.25">
      <c r="A80" s="160" t="s">
        <v>55</v>
      </c>
      <c r="B80" s="171">
        <f>B81</f>
        <v>331139</v>
      </c>
      <c r="C80" s="173"/>
    </row>
    <row r="81" spans="1:3" x14ac:dyDescent="0.25">
      <c r="A81" s="160" t="s">
        <v>56</v>
      </c>
      <c r="B81" s="171">
        <f>74016+255398+1725</f>
        <v>331139</v>
      </c>
      <c r="C81" s="173"/>
    </row>
    <row r="82" spans="1:3" x14ac:dyDescent="0.25">
      <c r="A82" s="77" t="s">
        <v>67</v>
      </c>
      <c r="B82" s="168">
        <f>B83</f>
        <v>3600</v>
      </c>
      <c r="C82" s="173"/>
    </row>
    <row r="83" spans="1:3" x14ac:dyDescent="0.25">
      <c r="A83" s="162" t="s">
        <v>57</v>
      </c>
      <c r="B83" s="171">
        <f>3600</f>
        <v>3600</v>
      </c>
      <c r="C83" s="173"/>
    </row>
    <row r="84" spans="1:3" x14ac:dyDescent="0.25">
      <c r="A84" s="77" t="s">
        <v>80</v>
      </c>
      <c r="B84" s="168">
        <f>B86+B85+B87</f>
        <v>14117.43</v>
      </c>
      <c r="C84" s="173"/>
    </row>
    <row r="85" spans="1:3" x14ac:dyDescent="0.25">
      <c r="A85" s="162" t="s">
        <v>72</v>
      </c>
      <c r="B85" s="171">
        <f>0</f>
        <v>0</v>
      </c>
      <c r="C85" s="173"/>
    </row>
    <row r="86" spans="1:3" x14ac:dyDescent="0.25">
      <c r="A86" s="162" t="s">
        <v>73</v>
      </c>
      <c r="B86" s="174">
        <f>14117.43</f>
        <v>14117.43</v>
      </c>
      <c r="C86" s="175"/>
    </row>
    <row r="87" spans="1:3" x14ac:dyDescent="0.25">
      <c r="A87" s="162" t="s">
        <v>74</v>
      </c>
      <c r="B87" s="174">
        <f>0</f>
        <v>0</v>
      </c>
      <c r="C87" s="175"/>
    </row>
    <row r="89" spans="1:3" ht="16.5" x14ac:dyDescent="0.3">
      <c r="A89" s="85" t="s">
        <v>0</v>
      </c>
      <c r="B89" s="86"/>
      <c r="C89" s="85"/>
    </row>
    <row r="90" spans="1:3" ht="16.5" x14ac:dyDescent="0.3">
      <c r="A90" s="85" t="s">
        <v>1</v>
      </c>
      <c r="B90" s="86"/>
      <c r="C90" s="85"/>
    </row>
    <row r="91" spans="1:3" ht="16.5" x14ac:dyDescent="0.3">
      <c r="A91" s="85" t="s">
        <v>82</v>
      </c>
      <c r="B91" s="86"/>
      <c r="C91" s="85"/>
    </row>
    <row r="92" spans="1:3" ht="16.5" x14ac:dyDescent="0.3">
      <c r="A92" s="85" t="s">
        <v>83</v>
      </c>
      <c r="B92" s="86"/>
      <c r="C92" s="85"/>
    </row>
    <row r="93" spans="1:3" ht="16.5" x14ac:dyDescent="0.3">
      <c r="A93" s="87"/>
      <c r="B93" s="88"/>
      <c r="C93" s="87"/>
    </row>
    <row r="94" spans="1:3" ht="21" x14ac:dyDescent="0.4">
      <c r="A94" s="226" t="s">
        <v>2</v>
      </c>
      <c r="B94" s="226"/>
      <c r="C94" s="226"/>
    </row>
    <row r="95" spans="1:3" ht="18" x14ac:dyDescent="0.35">
      <c r="A95" s="227" t="s">
        <v>97</v>
      </c>
      <c r="B95" s="227"/>
      <c r="C95" s="227"/>
    </row>
    <row r="96" spans="1:3" ht="17.25" thickBot="1" x14ac:dyDescent="0.35">
      <c r="A96" s="89"/>
      <c r="B96" s="86"/>
      <c r="C96" s="85"/>
    </row>
    <row r="97" spans="1:3" ht="37.5" thickTop="1" thickBot="1" x14ac:dyDescent="0.4">
      <c r="A97" s="90" t="s">
        <v>3</v>
      </c>
      <c r="B97" s="91" t="s">
        <v>4</v>
      </c>
      <c r="C97" s="91" t="s">
        <v>84</v>
      </c>
    </row>
    <row r="98" spans="1:3" ht="18" thickTop="1" thickBot="1" x14ac:dyDescent="0.35">
      <c r="A98" s="92">
        <v>1</v>
      </c>
      <c r="B98" s="93">
        <v>2</v>
      </c>
      <c r="C98" s="94">
        <v>3</v>
      </c>
    </row>
    <row r="99" spans="1:3" ht="18.75" thickBot="1" x14ac:dyDescent="0.4">
      <c r="A99" s="95" t="s">
        <v>6</v>
      </c>
      <c r="B99" s="96">
        <f>B100+B104+B139+B144+B154+B159</f>
        <v>2119253.7999999998</v>
      </c>
      <c r="C99" s="97"/>
    </row>
    <row r="100" spans="1:3" ht="18" thickBot="1" x14ac:dyDescent="0.35">
      <c r="A100" s="98" t="s">
        <v>7</v>
      </c>
      <c r="B100" s="99">
        <f>B101+B102+B103</f>
        <v>1976610.81</v>
      </c>
      <c r="C100" s="100"/>
    </row>
    <row r="101" spans="1:3" ht="16.5" x14ac:dyDescent="0.3">
      <c r="A101" s="101" t="s">
        <v>101</v>
      </c>
      <c r="B101" s="102">
        <v>1654747</v>
      </c>
      <c r="C101" s="103"/>
    </row>
    <row r="102" spans="1:3" ht="16.5" x14ac:dyDescent="0.3">
      <c r="A102" s="104" t="s">
        <v>102</v>
      </c>
      <c r="B102" s="105">
        <v>290824.81</v>
      </c>
      <c r="C102" s="106"/>
    </row>
    <row r="103" spans="1:3" ht="17.25" thickBot="1" x14ac:dyDescent="0.35">
      <c r="A103" s="107" t="s">
        <v>103</v>
      </c>
      <c r="B103" s="108">
        <v>31039</v>
      </c>
      <c r="C103" s="109"/>
    </row>
    <row r="104" spans="1:3" ht="18" thickBot="1" x14ac:dyDescent="0.35">
      <c r="A104" s="98" t="s">
        <v>8</v>
      </c>
      <c r="B104" s="99">
        <f>B105+B116+B117+B119+B123+B127+B130+B131+B132+B133+B134+B135</f>
        <v>115192.98999999999</v>
      </c>
      <c r="C104" s="110"/>
    </row>
    <row r="105" spans="1:3" ht="17.25" thickBot="1" x14ac:dyDescent="0.35">
      <c r="A105" s="107" t="s">
        <v>9</v>
      </c>
      <c r="B105" s="86">
        <f>B106+B107+B108+B109+B110+B111+B112+B113+B114+B115</f>
        <v>61920.789999999994</v>
      </c>
      <c r="C105" s="110"/>
    </row>
    <row r="106" spans="1:3" ht="16.5" x14ac:dyDescent="0.3">
      <c r="A106" s="111" t="s">
        <v>10</v>
      </c>
      <c r="B106" s="102"/>
      <c r="C106" s="112"/>
    </row>
    <row r="107" spans="1:3" ht="16.5" x14ac:dyDescent="0.3">
      <c r="A107" s="113" t="s">
        <v>11</v>
      </c>
      <c r="B107" s="114"/>
      <c r="C107" s="106"/>
    </row>
    <row r="108" spans="1:3" ht="16.5" x14ac:dyDescent="0.3">
      <c r="A108" s="115" t="s">
        <v>12</v>
      </c>
      <c r="B108" s="114">
        <v>44407.92</v>
      </c>
      <c r="C108" s="106"/>
    </row>
    <row r="109" spans="1:3" ht="16.5" x14ac:dyDescent="0.3">
      <c r="A109" s="115" t="s">
        <v>13</v>
      </c>
      <c r="B109" s="114">
        <v>10838.57</v>
      </c>
      <c r="C109" s="106"/>
    </row>
    <row r="110" spans="1:3" ht="16.5" x14ac:dyDescent="0.3">
      <c r="A110" s="111" t="s">
        <v>14</v>
      </c>
      <c r="B110" s="114"/>
      <c r="C110" s="106"/>
    </row>
    <row r="111" spans="1:3" ht="16.5" x14ac:dyDescent="0.3">
      <c r="A111" s="115" t="s">
        <v>15</v>
      </c>
      <c r="B111" s="114"/>
      <c r="C111" s="106"/>
    </row>
    <row r="112" spans="1:3" ht="16.5" x14ac:dyDescent="0.3">
      <c r="A112" s="111" t="s">
        <v>16</v>
      </c>
      <c r="B112" s="114"/>
      <c r="C112" s="106"/>
    </row>
    <row r="113" spans="1:3" ht="16.5" x14ac:dyDescent="0.3">
      <c r="A113" s="113" t="s">
        <v>17</v>
      </c>
      <c r="B113" s="114">
        <v>365.92</v>
      </c>
      <c r="C113" s="106"/>
    </row>
    <row r="114" spans="1:3" ht="16.5" x14ac:dyDescent="0.3">
      <c r="A114" s="113" t="s">
        <v>18</v>
      </c>
      <c r="B114" s="114"/>
      <c r="C114" s="106"/>
    </row>
    <row r="115" spans="1:3" ht="30.75" thickBot="1" x14ac:dyDescent="0.35">
      <c r="A115" s="116" t="s">
        <v>19</v>
      </c>
      <c r="B115" s="117">
        <v>6308.38</v>
      </c>
      <c r="C115" s="109"/>
    </row>
    <row r="116" spans="1:3" ht="17.25" thickBot="1" x14ac:dyDescent="0.35">
      <c r="A116" s="118" t="s">
        <v>20</v>
      </c>
      <c r="B116" s="119">
        <v>10966.11</v>
      </c>
      <c r="C116" s="100"/>
    </row>
    <row r="117" spans="1:3" ht="17.25" thickBot="1" x14ac:dyDescent="0.35">
      <c r="A117" s="107" t="s">
        <v>21</v>
      </c>
      <c r="B117" s="120">
        <f>B118</f>
        <v>31174.26</v>
      </c>
      <c r="C117" s="121"/>
    </row>
    <row r="118" spans="1:3" ht="17.25" thickBot="1" x14ac:dyDescent="0.35">
      <c r="A118" s="122" t="s">
        <v>22</v>
      </c>
      <c r="B118" s="86">
        <v>31174.26</v>
      </c>
      <c r="C118" s="110"/>
    </row>
    <row r="119" spans="1:3" ht="17.25" thickBot="1" x14ac:dyDescent="0.35">
      <c r="A119" s="107" t="s">
        <v>23</v>
      </c>
      <c r="B119" s="120">
        <f>B120+B121+B122</f>
        <v>9193.5300000000007</v>
      </c>
      <c r="C119" s="110"/>
    </row>
    <row r="120" spans="1:3" ht="16.5" x14ac:dyDescent="0.3">
      <c r="A120" s="123" t="s">
        <v>24</v>
      </c>
      <c r="B120" s="124">
        <v>9193.5300000000007</v>
      </c>
      <c r="C120" s="112"/>
    </row>
    <row r="121" spans="1:3" ht="16.5" x14ac:dyDescent="0.3">
      <c r="A121" s="111" t="s">
        <v>25</v>
      </c>
      <c r="B121" s="114">
        <v>0</v>
      </c>
      <c r="C121" s="106"/>
    </row>
    <row r="122" spans="1:3" ht="17.25" thickBot="1" x14ac:dyDescent="0.35">
      <c r="A122" s="125" t="s">
        <v>26</v>
      </c>
      <c r="B122" s="117"/>
      <c r="C122" s="109"/>
    </row>
    <row r="123" spans="1:3" ht="17.25" thickBot="1" x14ac:dyDescent="0.35">
      <c r="A123" s="118" t="s">
        <v>27</v>
      </c>
      <c r="B123" s="120">
        <f>B124+B125+B126</f>
        <v>1020.3</v>
      </c>
      <c r="C123" s="110"/>
    </row>
    <row r="124" spans="1:3" ht="16.5" x14ac:dyDescent="0.3">
      <c r="A124" s="111" t="s">
        <v>28</v>
      </c>
      <c r="B124" s="124"/>
      <c r="C124" s="112"/>
    </row>
    <row r="125" spans="1:3" ht="16.5" x14ac:dyDescent="0.3">
      <c r="A125" s="113" t="s">
        <v>29</v>
      </c>
      <c r="B125" s="114"/>
      <c r="C125" s="106"/>
    </row>
    <row r="126" spans="1:3" ht="17.25" thickBot="1" x14ac:dyDescent="0.35">
      <c r="A126" s="125" t="s">
        <v>30</v>
      </c>
      <c r="B126" s="108">
        <v>1020.3</v>
      </c>
      <c r="C126" s="109"/>
    </row>
    <row r="127" spans="1:3" ht="17.25" thickBot="1" x14ac:dyDescent="0.35">
      <c r="A127" s="118" t="s">
        <v>31</v>
      </c>
      <c r="B127" s="86">
        <f>B128+B129</f>
        <v>484</v>
      </c>
      <c r="C127" s="110"/>
    </row>
    <row r="128" spans="1:3" ht="16.5" x14ac:dyDescent="0.3">
      <c r="A128" s="123" t="s">
        <v>32</v>
      </c>
      <c r="B128" s="102">
        <v>484</v>
      </c>
      <c r="C128" s="112"/>
    </row>
    <row r="129" spans="1:3" ht="17.25" thickBot="1" x14ac:dyDescent="0.35">
      <c r="A129" s="111" t="s">
        <v>33</v>
      </c>
      <c r="B129" s="117"/>
      <c r="C129" s="109"/>
    </row>
    <row r="130" spans="1:3" ht="17.25" thickBot="1" x14ac:dyDescent="0.35">
      <c r="A130" s="118" t="s">
        <v>34</v>
      </c>
      <c r="B130" s="119">
        <v>0</v>
      </c>
      <c r="C130" s="110"/>
    </row>
    <row r="131" spans="1:3" ht="17.25" thickBot="1" x14ac:dyDescent="0.35">
      <c r="A131" s="107" t="s">
        <v>35</v>
      </c>
      <c r="B131" s="120"/>
      <c r="C131" s="100"/>
    </row>
    <row r="132" spans="1:3" ht="17.25" thickBot="1" x14ac:dyDescent="0.35">
      <c r="A132" s="107" t="s">
        <v>36</v>
      </c>
      <c r="B132" s="126">
        <v>0</v>
      </c>
      <c r="C132" s="100"/>
    </row>
    <row r="133" spans="1:3" ht="17.25" thickBot="1" x14ac:dyDescent="0.35">
      <c r="A133" s="107" t="s">
        <v>37</v>
      </c>
      <c r="B133" s="126">
        <v>0</v>
      </c>
      <c r="C133" s="100"/>
    </row>
    <row r="134" spans="1:3" ht="17.25" thickBot="1" x14ac:dyDescent="0.35">
      <c r="A134" s="107" t="s">
        <v>38</v>
      </c>
      <c r="B134" s="126"/>
      <c r="C134" s="100"/>
    </row>
    <row r="135" spans="1:3" ht="17.25" thickBot="1" x14ac:dyDescent="0.35">
      <c r="A135" s="107" t="s">
        <v>39</v>
      </c>
      <c r="B135" s="86">
        <f>B137</f>
        <v>434</v>
      </c>
      <c r="C135" s="121"/>
    </row>
    <row r="136" spans="1:3" ht="16.5" x14ac:dyDescent="0.3">
      <c r="A136" s="123" t="s">
        <v>85</v>
      </c>
      <c r="B136" s="102"/>
      <c r="C136" s="110"/>
    </row>
    <row r="137" spans="1:3" ht="17.25" thickBot="1" x14ac:dyDescent="0.35">
      <c r="A137" s="111" t="s">
        <v>86</v>
      </c>
      <c r="B137" s="127">
        <v>434</v>
      </c>
      <c r="C137" s="128"/>
    </row>
    <row r="138" spans="1:3" ht="35.25" thickBot="1" x14ac:dyDescent="0.35">
      <c r="A138" s="129" t="s">
        <v>40</v>
      </c>
      <c r="B138" s="130">
        <f>B139</f>
        <v>0</v>
      </c>
      <c r="C138" s="131"/>
    </row>
    <row r="139" spans="1:3" ht="17.25" thickBot="1" x14ac:dyDescent="0.35">
      <c r="A139" s="132" t="s">
        <v>41</v>
      </c>
      <c r="B139" s="130">
        <f>B140+B141</f>
        <v>0</v>
      </c>
      <c r="C139" s="131"/>
    </row>
    <row r="140" spans="1:3" ht="45" x14ac:dyDescent="0.3">
      <c r="A140" s="133" t="s">
        <v>42</v>
      </c>
      <c r="B140" s="130"/>
      <c r="C140" s="134"/>
    </row>
    <row r="141" spans="1:3" ht="30.75" thickBot="1" x14ac:dyDescent="0.35">
      <c r="A141" s="133" t="s">
        <v>43</v>
      </c>
      <c r="B141" s="130">
        <v>0</v>
      </c>
      <c r="C141" s="135"/>
    </row>
    <row r="142" spans="1:3" ht="18" thickBot="1" x14ac:dyDescent="0.35">
      <c r="A142" s="98" t="s">
        <v>44</v>
      </c>
      <c r="B142" s="136">
        <f>B143</f>
        <v>0</v>
      </c>
      <c r="C142" s="100"/>
    </row>
    <row r="143" spans="1:3" ht="30.75" thickBot="1" x14ac:dyDescent="0.35">
      <c r="A143" s="137" t="s">
        <v>45</v>
      </c>
      <c r="B143" s="126">
        <v>0</v>
      </c>
      <c r="C143" s="100"/>
    </row>
    <row r="144" spans="1:3" ht="45.75" thickBot="1" x14ac:dyDescent="0.4">
      <c r="A144" s="137" t="s">
        <v>46</v>
      </c>
      <c r="B144" s="138">
        <f>B153</f>
        <v>0</v>
      </c>
      <c r="C144" s="100"/>
    </row>
    <row r="145" spans="1:3" ht="16.5" x14ac:dyDescent="0.3">
      <c r="A145" s="123" t="s">
        <v>47</v>
      </c>
      <c r="B145" s="139"/>
      <c r="C145" s="103"/>
    </row>
    <row r="146" spans="1:3" ht="16.5" x14ac:dyDescent="0.3">
      <c r="A146" s="115" t="s">
        <v>48</v>
      </c>
      <c r="B146" s="140"/>
      <c r="C146" s="106"/>
    </row>
    <row r="147" spans="1:3" ht="16.5" x14ac:dyDescent="0.3">
      <c r="A147" s="115" t="s">
        <v>49</v>
      </c>
      <c r="B147" s="140"/>
      <c r="C147" s="106"/>
    </row>
    <row r="148" spans="1:3" ht="30" x14ac:dyDescent="0.3">
      <c r="A148" s="141" t="s">
        <v>50</v>
      </c>
      <c r="B148" s="140"/>
      <c r="C148" s="106"/>
    </row>
    <row r="149" spans="1:3" ht="16.5" x14ac:dyDescent="0.3">
      <c r="A149" s="115" t="s">
        <v>51</v>
      </c>
      <c r="B149" s="140"/>
      <c r="C149" s="106"/>
    </row>
    <row r="150" spans="1:3" ht="16.5" x14ac:dyDescent="0.3">
      <c r="A150" s="111" t="s">
        <v>52</v>
      </c>
      <c r="B150" s="140"/>
      <c r="C150" s="106"/>
    </row>
    <row r="151" spans="1:3" ht="16.5" x14ac:dyDescent="0.3">
      <c r="A151" s="111" t="s">
        <v>58</v>
      </c>
      <c r="B151" s="142"/>
      <c r="C151" s="109"/>
    </row>
    <row r="152" spans="1:3" ht="30.75" thickBot="1" x14ac:dyDescent="0.35">
      <c r="A152" s="143" t="s">
        <v>53</v>
      </c>
      <c r="B152" s="144"/>
      <c r="C152" s="128"/>
    </row>
    <row r="153" spans="1:3" ht="30" x14ac:dyDescent="0.3">
      <c r="A153" s="141" t="s">
        <v>59</v>
      </c>
      <c r="B153" s="145">
        <v>0</v>
      </c>
      <c r="C153" s="121"/>
    </row>
    <row r="154" spans="1:3" ht="45" x14ac:dyDescent="0.35">
      <c r="A154" s="146" t="s">
        <v>60</v>
      </c>
      <c r="B154" s="147">
        <f>B155+B156+B157+B158</f>
        <v>0</v>
      </c>
      <c r="C154" s="148"/>
    </row>
    <row r="155" spans="1:3" ht="16.5" x14ac:dyDescent="0.3">
      <c r="A155" s="133" t="s">
        <v>61</v>
      </c>
      <c r="B155" s="149"/>
      <c r="C155" s="148"/>
    </row>
    <row r="156" spans="1:3" ht="30" x14ac:dyDescent="0.3">
      <c r="A156" s="133" t="s">
        <v>62</v>
      </c>
      <c r="B156" s="149"/>
      <c r="C156" s="148"/>
    </row>
    <row r="157" spans="1:3" ht="30" x14ac:dyDescent="0.3">
      <c r="A157" s="133" t="s">
        <v>63</v>
      </c>
      <c r="B157" s="149"/>
      <c r="C157" s="148"/>
    </row>
    <row r="158" spans="1:3" ht="16.5" x14ac:dyDescent="0.3">
      <c r="A158" s="133" t="s">
        <v>64</v>
      </c>
      <c r="B158" s="149"/>
      <c r="C158" s="148"/>
    </row>
    <row r="159" spans="1:3" ht="17.25" x14ac:dyDescent="0.3">
      <c r="A159" s="150" t="s">
        <v>54</v>
      </c>
      <c r="B159" s="151">
        <f>B160</f>
        <v>27450</v>
      </c>
      <c r="C159" s="148"/>
    </row>
    <row r="160" spans="1:3" ht="16.5" x14ac:dyDescent="0.3">
      <c r="A160" s="152" t="s">
        <v>55</v>
      </c>
      <c r="B160" s="153">
        <f>B161</f>
        <v>27450</v>
      </c>
      <c r="C160" s="121"/>
    </row>
    <row r="161" spans="1:3" ht="17.25" thickBot="1" x14ac:dyDescent="0.35">
      <c r="A161" s="107" t="s">
        <v>56</v>
      </c>
      <c r="B161" s="86">
        <v>27450</v>
      </c>
      <c r="C161" s="128"/>
    </row>
    <row r="162" spans="1:3" ht="35.25" hidden="1" thickBot="1" x14ac:dyDescent="0.35">
      <c r="A162" s="6" t="s">
        <v>87</v>
      </c>
      <c r="B162" s="5">
        <f>B163+B164+B165</f>
        <v>0</v>
      </c>
      <c r="C162" s="4"/>
    </row>
    <row r="163" spans="1:3" ht="17.25" hidden="1" thickBot="1" x14ac:dyDescent="0.35">
      <c r="A163" s="7" t="s">
        <v>88</v>
      </c>
      <c r="B163" s="8"/>
      <c r="C163" s="9"/>
    </row>
    <row r="164" spans="1:3" ht="18" hidden="1" thickTop="1" thickBot="1" x14ac:dyDescent="0.35">
      <c r="A164" s="7" t="s">
        <v>89</v>
      </c>
      <c r="B164" s="8"/>
      <c r="C164" s="9"/>
    </row>
    <row r="165" spans="1:3" ht="18" hidden="1" thickTop="1" thickBot="1" x14ac:dyDescent="0.35">
      <c r="A165" s="7" t="s">
        <v>90</v>
      </c>
      <c r="B165" s="8"/>
      <c r="C165" s="9"/>
    </row>
    <row r="166" spans="1:3" ht="15.75" hidden="1" thickTop="1" x14ac:dyDescent="0.25"/>
    <row r="167" spans="1:3" x14ac:dyDescent="0.25">
      <c r="A167" s="10" t="s">
        <v>0</v>
      </c>
      <c r="B167" s="11"/>
      <c r="C167" s="10"/>
    </row>
    <row r="168" spans="1:3" x14ac:dyDescent="0.25">
      <c r="A168" s="10" t="s">
        <v>1</v>
      </c>
      <c r="B168" s="11"/>
      <c r="C168" s="10"/>
    </row>
    <row r="169" spans="1:3" x14ac:dyDescent="0.25">
      <c r="A169" s="10" t="s">
        <v>91</v>
      </c>
      <c r="B169" s="11"/>
      <c r="C169" s="10"/>
    </row>
    <row r="170" spans="1:3" x14ac:dyDescent="0.25">
      <c r="A170"/>
      <c r="B170" s="12"/>
      <c r="C170"/>
    </row>
    <row r="171" spans="1:3" ht="18" x14ac:dyDescent="0.25">
      <c r="A171" s="224" t="s">
        <v>2</v>
      </c>
      <c r="B171" s="224"/>
      <c r="C171" s="224"/>
    </row>
    <row r="172" spans="1:3" ht="15.75" x14ac:dyDescent="0.25">
      <c r="A172" s="225" t="s">
        <v>97</v>
      </c>
      <c r="B172" s="225"/>
      <c r="C172" s="225"/>
    </row>
    <row r="173" spans="1:3" ht="15.75" thickBot="1" x14ac:dyDescent="0.3">
      <c r="A173" s="13"/>
      <c r="B173" s="11"/>
      <c r="C173" s="10"/>
    </row>
    <row r="174" spans="1:3" ht="33" customHeight="1" thickTop="1" thickBot="1" x14ac:dyDescent="0.3">
      <c r="A174" s="14" t="s">
        <v>3</v>
      </c>
      <c r="B174" s="15" t="s">
        <v>4</v>
      </c>
      <c r="C174" s="16" t="s">
        <v>5</v>
      </c>
    </row>
    <row r="175" spans="1:3" ht="16.5" thickTop="1" thickBot="1" x14ac:dyDescent="0.3">
      <c r="A175" s="17">
        <v>1</v>
      </c>
      <c r="B175" s="18">
        <v>2</v>
      </c>
      <c r="C175" s="19">
        <v>3</v>
      </c>
    </row>
    <row r="176" spans="1:3" ht="16.5" thickBot="1" x14ac:dyDescent="0.3">
      <c r="A176" s="20" t="s">
        <v>6</v>
      </c>
      <c r="B176" s="21">
        <f>B177+B181+B217+B222+B232+B237</f>
        <v>1161162.1300000001</v>
      </c>
      <c r="C176" s="22"/>
    </row>
    <row r="177" spans="1:3" ht="15.75" thickBot="1" x14ac:dyDescent="0.3">
      <c r="A177" s="23" t="s">
        <v>7</v>
      </c>
      <c r="B177" s="24">
        <f>B178+B179+B180</f>
        <v>1040994.02</v>
      </c>
      <c r="C177" s="25"/>
    </row>
    <row r="178" spans="1:3" x14ac:dyDescent="0.25">
      <c r="A178" s="26" t="s">
        <v>98</v>
      </c>
      <c r="B178" s="27">
        <v>851815</v>
      </c>
      <c r="C178" s="28"/>
    </row>
    <row r="179" spans="1:3" x14ac:dyDescent="0.25">
      <c r="A179" s="29" t="s">
        <v>99</v>
      </c>
      <c r="B179" s="30">
        <v>169506.02</v>
      </c>
      <c r="C179" s="31"/>
    </row>
    <row r="180" spans="1:3" ht="15.75" thickBot="1" x14ac:dyDescent="0.3">
      <c r="A180" s="32" t="s">
        <v>100</v>
      </c>
      <c r="B180" s="33">
        <v>19673</v>
      </c>
      <c r="C180" s="34"/>
    </row>
    <row r="181" spans="1:3" ht="15.75" thickBot="1" x14ac:dyDescent="0.3">
      <c r="A181" s="23" t="s">
        <v>8</v>
      </c>
      <c r="B181" s="24">
        <f>B182+B193+B194+B196+B201+B205+B208+B209+B210+B211+B212+B213</f>
        <v>54946.109999999993</v>
      </c>
      <c r="C181" s="35"/>
    </row>
    <row r="182" spans="1:3" ht="15.75" thickBot="1" x14ac:dyDescent="0.3">
      <c r="A182" s="32" t="s">
        <v>9</v>
      </c>
      <c r="B182" s="11">
        <f>B183+B184+B185+B186+B187+B188+B189+B190+B191+B192</f>
        <v>37781.619999999995</v>
      </c>
      <c r="C182" s="35"/>
    </row>
    <row r="183" spans="1:3" x14ac:dyDescent="0.25">
      <c r="A183" s="36" t="s">
        <v>10</v>
      </c>
      <c r="B183" s="27">
        <f>933.38+7859.98</f>
        <v>8793.3599999999988</v>
      </c>
      <c r="C183" s="37"/>
    </row>
    <row r="184" spans="1:3" x14ac:dyDescent="0.25">
      <c r="A184" s="38" t="s">
        <v>11</v>
      </c>
      <c r="B184" s="39">
        <v>416.74</v>
      </c>
      <c r="C184" s="31"/>
    </row>
    <row r="185" spans="1:3" x14ac:dyDescent="0.25">
      <c r="A185" s="40" t="s">
        <v>12</v>
      </c>
      <c r="B185" s="39">
        <f>1496.66+4387.5</f>
        <v>5884.16</v>
      </c>
      <c r="C185" s="31"/>
    </row>
    <row r="186" spans="1:3" x14ac:dyDescent="0.25">
      <c r="A186" s="40" t="s">
        <v>13</v>
      </c>
      <c r="B186" s="39">
        <f>1466.79+8473.03</f>
        <v>9939.82</v>
      </c>
      <c r="C186" s="31"/>
    </row>
    <row r="187" spans="1:3" x14ac:dyDescent="0.25">
      <c r="A187" s="36" t="s">
        <v>14</v>
      </c>
      <c r="B187" s="39"/>
      <c r="C187" s="31"/>
    </row>
    <row r="188" spans="1:3" x14ac:dyDescent="0.25">
      <c r="A188" s="40" t="s">
        <v>15</v>
      </c>
      <c r="B188" s="39"/>
      <c r="C188" s="31"/>
    </row>
    <row r="189" spans="1:3" x14ac:dyDescent="0.25">
      <c r="A189" s="36" t="s">
        <v>16</v>
      </c>
      <c r="B189" s="39"/>
      <c r="C189" s="31"/>
    </row>
    <row r="190" spans="1:3" x14ac:dyDescent="0.25">
      <c r="A190" s="38" t="s">
        <v>17</v>
      </c>
      <c r="B190" s="39">
        <f>58.51+77.24</f>
        <v>135.75</v>
      </c>
      <c r="C190" s="31"/>
    </row>
    <row r="191" spans="1:3" x14ac:dyDescent="0.25">
      <c r="A191" s="38" t="s">
        <v>18</v>
      </c>
      <c r="B191" s="39">
        <f>5836.45</f>
        <v>5836.45</v>
      </c>
      <c r="C191" s="31"/>
    </row>
    <row r="192" spans="1:3" ht="26.25" thickBot="1" x14ac:dyDescent="0.3">
      <c r="A192" s="41" t="s">
        <v>19</v>
      </c>
      <c r="B192" s="42">
        <f>266+6509.34</f>
        <v>6775.34</v>
      </c>
      <c r="C192" s="34"/>
    </row>
    <row r="193" spans="1:3" ht="15.75" thickBot="1" x14ac:dyDescent="0.3">
      <c r="A193" s="43" t="s">
        <v>20</v>
      </c>
      <c r="B193" s="44">
        <f>1785</f>
        <v>1785</v>
      </c>
      <c r="C193" s="25"/>
    </row>
    <row r="194" spans="1:3" ht="15.75" thickBot="1" x14ac:dyDescent="0.3">
      <c r="A194" s="32" t="s">
        <v>21</v>
      </c>
      <c r="B194" s="45">
        <f>B195</f>
        <v>0</v>
      </c>
      <c r="C194" s="46"/>
    </row>
    <row r="195" spans="1:3" ht="15.75" thickBot="1" x14ac:dyDescent="0.3">
      <c r="A195" s="47" t="s">
        <v>22</v>
      </c>
      <c r="B195" s="11"/>
      <c r="C195" s="35"/>
    </row>
    <row r="196" spans="1:3" ht="15.75" thickBot="1" x14ac:dyDescent="0.3">
      <c r="A196" s="32" t="s">
        <v>23</v>
      </c>
      <c r="B196" s="45">
        <f>B197+B198+B200+B199</f>
        <v>8541.69</v>
      </c>
      <c r="C196" s="35"/>
    </row>
    <row r="197" spans="1:3" x14ac:dyDescent="0.25">
      <c r="A197" s="48" t="s">
        <v>24</v>
      </c>
      <c r="B197" s="49">
        <f>8541.69</f>
        <v>8541.69</v>
      </c>
      <c r="C197" s="37"/>
    </row>
    <row r="198" spans="1:3" x14ac:dyDescent="0.25">
      <c r="A198" s="36" t="s">
        <v>25</v>
      </c>
      <c r="B198" s="39"/>
      <c r="C198" s="31"/>
    </row>
    <row r="199" spans="1:3" x14ac:dyDescent="0.25">
      <c r="A199" s="36" t="s">
        <v>92</v>
      </c>
      <c r="B199" s="42"/>
      <c r="C199" s="34"/>
    </row>
    <row r="200" spans="1:3" ht="15.75" thickBot="1" x14ac:dyDescent="0.3">
      <c r="A200" s="50" t="s">
        <v>26</v>
      </c>
      <c r="B200" s="42"/>
      <c r="C200" s="34"/>
    </row>
    <row r="201" spans="1:3" ht="15.75" thickBot="1" x14ac:dyDescent="0.3">
      <c r="A201" s="43" t="s">
        <v>27</v>
      </c>
      <c r="B201" s="45">
        <f>B202+B203+B204</f>
        <v>0</v>
      </c>
      <c r="C201" s="35"/>
    </row>
    <row r="202" spans="1:3" x14ac:dyDescent="0.25">
      <c r="A202" s="36" t="s">
        <v>28</v>
      </c>
      <c r="B202" s="49"/>
      <c r="C202" s="37"/>
    </row>
    <row r="203" spans="1:3" x14ac:dyDescent="0.25">
      <c r="A203" s="38" t="s">
        <v>29</v>
      </c>
      <c r="B203" s="39"/>
      <c r="C203" s="31"/>
    </row>
    <row r="204" spans="1:3" ht="15.75" thickBot="1" x14ac:dyDescent="0.3">
      <c r="A204" s="50" t="s">
        <v>30</v>
      </c>
      <c r="B204" s="33"/>
      <c r="C204" s="34"/>
    </row>
    <row r="205" spans="1:3" ht="15.75" thickBot="1" x14ac:dyDescent="0.3">
      <c r="A205" s="43" t="s">
        <v>31</v>
      </c>
      <c r="B205" s="11">
        <f>B206+B207</f>
        <v>0</v>
      </c>
      <c r="C205" s="35"/>
    </row>
    <row r="206" spans="1:3" x14ac:dyDescent="0.25">
      <c r="A206" s="48" t="s">
        <v>32</v>
      </c>
      <c r="B206" s="27"/>
      <c r="C206" s="37"/>
    </row>
    <row r="207" spans="1:3" ht="15.75" thickBot="1" x14ac:dyDescent="0.3">
      <c r="A207" s="36" t="s">
        <v>33</v>
      </c>
      <c r="B207" s="42"/>
      <c r="C207" s="34"/>
    </row>
    <row r="208" spans="1:3" ht="15.75" thickBot="1" x14ac:dyDescent="0.3">
      <c r="A208" s="43" t="s">
        <v>34</v>
      </c>
      <c r="B208" s="44">
        <v>0</v>
      </c>
      <c r="C208" s="35"/>
    </row>
    <row r="209" spans="1:3" ht="15.75" thickBot="1" x14ac:dyDescent="0.3">
      <c r="A209" s="32" t="s">
        <v>35</v>
      </c>
      <c r="B209" s="45"/>
      <c r="C209" s="25"/>
    </row>
    <row r="210" spans="1:3" ht="15.75" thickBot="1" x14ac:dyDescent="0.3">
      <c r="A210" s="32" t="s">
        <v>36</v>
      </c>
      <c r="B210" s="51"/>
      <c r="C210" s="25"/>
    </row>
    <row r="211" spans="1:3" ht="15.75" thickBot="1" x14ac:dyDescent="0.3">
      <c r="A211" s="32" t="s">
        <v>37</v>
      </c>
      <c r="B211" s="51">
        <v>255.06</v>
      </c>
      <c r="C211" s="25"/>
    </row>
    <row r="212" spans="1:3" ht="15.75" thickBot="1" x14ac:dyDescent="0.3">
      <c r="A212" s="32" t="s">
        <v>38</v>
      </c>
      <c r="B212" s="51"/>
      <c r="C212" s="25"/>
    </row>
    <row r="213" spans="1:3" ht="15.75" thickBot="1" x14ac:dyDescent="0.3">
      <c r="A213" s="32" t="s">
        <v>39</v>
      </c>
      <c r="B213" s="11">
        <f>B215</f>
        <v>6582.74</v>
      </c>
      <c r="C213" s="46"/>
    </row>
    <row r="214" spans="1:3" x14ac:dyDescent="0.25">
      <c r="A214" s="48" t="s">
        <v>85</v>
      </c>
      <c r="B214" s="27"/>
      <c r="C214" s="35"/>
    </row>
    <row r="215" spans="1:3" ht="15.75" thickBot="1" x14ac:dyDescent="0.3">
      <c r="A215" s="36" t="s">
        <v>86</v>
      </c>
      <c r="B215" s="52">
        <f>331+6251.74</f>
        <v>6582.74</v>
      </c>
      <c r="C215" s="53"/>
    </row>
    <row r="216" spans="1:3" ht="30.75" thickBot="1" x14ac:dyDescent="0.3">
      <c r="A216" s="54" t="s">
        <v>40</v>
      </c>
      <c r="B216" s="55">
        <f>B217</f>
        <v>0</v>
      </c>
      <c r="C216" s="56"/>
    </row>
    <row r="217" spans="1:3" ht="15.75" thickBot="1" x14ac:dyDescent="0.3">
      <c r="A217" s="57" t="s">
        <v>41</v>
      </c>
      <c r="B217" s="55">
        <f>B218+B219</f>
        <v>0</v>
      </c>
      <c r="C217" s="56"/>
    </row>
    <row r="218" spans="1:3" ht="25.5" x14ac:dyDescent="0.25">
      <c r="A218" s="58" t="s">
        <v>42</v>
      </c>
      <c r="B218" s="55"/>
      <c r="C218" s="59"/>
    </row>
    <row r="219" spans="1:3" ht="26.25" thickBot="1" x14ac:dyDescent="0.3">
      <c r="A219" s="60" t="s">
        <v>43</v>
      </c>
      <c r="B219" s="55"/>
      <c r="C219" s="61"/>
    </row>
    <row r="220" spans="1:3" ht="15.75" thickBot="1" x14ac:dyDescent="0.3">
      <c r="A220" s="23" t="s">
        <v>44</v>
      </c>
      <c r="B220" s="62">
        <f>B221</f>
        <v>0</v>
      </c>
      <c r="C220" s="25"/>
    </row>
    <row r="221" spans="1:3" ht="26.25" thickBot="1" x14ac:dyDescent="0.3">
      <c r="A221" s="63" t="s">
        <v>45</v>
      </c>
      <c r="B221" s="51">
        <v>0</v>
      </c>
      <c r="C221" s="25"/>
    </row>
    <row r="222" spans="1:3" ht="26.25" thickBot="1" x14ac:dyDescent="0.3">
      <c r="A222" s="63" t="s">
        <v>46</v>
      </c>
      <c r="B222" s="64">
        <f>B231</f>
        <v>0</v>
      </c>
      <c r="C222" s="25"/>
    </row>
    <row r="223" spans="1:3" x14ac:dyDescent="0.25">
      <c r="A223" s="48" t="s">
        <v>47</v>
      </c>
      <c r="B223" s="65"/>
      <c r="C223" s="28"/>
    </row>
    <row r="224" spans="1:3" x14ac:dyDescent="0.25">
      <c r="A224" s="40" t="s">
        <v>48</v>
      </c>
      <c r="B224" s="66"/>
      <c r="C224" s="31"/>
    </row>
    <row r="225" spans="1:3" x14ac:dyDescent="0.25">
      <c r="A225" s="40" t="s">
        <v>49</v>
      </c>
      <c r="B225" s="66"/>
      <c r="C225" s="31"/>
    </row>
    <row r="226" spans="1:3" ht="25.5" x14ac:dyDescent="0.25">
      <c r="A226" s="67" t="s">
        <v>50</v>
      </c>
      <c r="B226" s="66"/>
      <c r="C226" s="31"/>
    </row>
    <row r="227" spans="1:3" x14ac:dyDescent="0.25">
      <c r="A227" s="40" t="s">
        <v>51</v>
      </c>
      <c r="B227" s="66"/>
      <c r="C227" s="31"/>
    </row>
    <row r="228" spans="1:3" x14ac:dyDescent="0.25">
      <c r="A228" s="36" t="s">
        <v>52</v>
      </c>
      <c r="B228" s="66"/>
      <c r="C228" s="31"/>
    </row>
    <row r="229" spans="1:3" x14ac:dyDescent="0.25">
      <c r="A229" s="36" t="s">
        <v>58</v>
      </c>
      <c r="B229" s="68"/>
      <c r="C229" s="34"/>
    </row>
    <row r="230" spans="1:3" ht="26.25" thickBot="1" x14ac:dyDescent="0.3">
      <c r="A230" s="69" t="s">
        <v>53</v>
      </c>
      <c r="B230" s="70"/>
      <c r="C230" s="53"/>
    </row>
    <row r="231" spans="1:3" ht="25.5" x14ac:dyDescent="0.25">
      <c r="A231" s="67" t="s">
        <v>59</v>
      </c>
      <c r="B231" s="71">
        <v>0</v>
      </c>
      <c r="C231" s="46"/>
    </row>
    <row r="232" spans="1:3" ht="25.5" x14ac:dyDescent="0.25">
      <c r="A232" s="72" t="s">
        <v>60</v>
      </c>
      <c r="B232" s="73">
        <f>B233+B234+B235+B236</f>
        <v>0</v>
      </c>
      <c r="C232" s="74"/>
    </row>
    <row r="233" spans="1:3" x14ac:dyDescent="0.25">
      <c r="A233" s="75" t="s">
        <v>61</v>
      </c>
      <c r="B233" s="76"/>
      <c r="C233" s="74"/>
    </row>
    <row r="234" spans="1:3" x14ac:dyDescent="0.25">
      <c r="A234" s="75" t="s">
        <v>62</v>
      </c>
      <c r="B234" s="76"/>
      <c r="C234" s="74"/>
    </row>
    <row r="235" spans="1:3" ht="25.5" x14ac:dyDescent="0.25">
      <c r="A235" s="75" t="s">
        <v>63</v>
      </c>
      <c r="B235" s="76"/>
      <c r="C235" s="74"/>
    </row>
    <row r="236" spans="1:3" x14ac:dyDescent="0.25">
      <c r="A236" s="75" t="s">
        <v>64</v>
      </c>
      <c r="B236" s="76"/>
      <c r="C236" s="74"/>
    </row>
    <row r="237" spans="1:3" x14ac:dyDescent="0.25">
      <c r="A237" s="77" t="s">
        <v>54</v>
      </c>
      <c r="B237" s="78">
        <f>B238</f>
        <v>65222</v>
      </c>
      <c r="C237" s="74"/>
    </row>
    <row r="238" spans="1:3" x14ac:dyDescent="0.25">
      <c r="A238" s="79" t="s">
        <v>55</v>
      </c>
      <c r="B238" s="80">
        <f>B239</f>
        <v>65222</v>
      </c>
      <c r="C238" s="46"/>
    </row>
    <row r="239" spans="1:3" ht="15.75" thickBot="1" x14ac:dyDescent="0.3">
      <c r="A239" s="32" t="s">
        <v>56</v>
      </c>
      <c r="B239" s="1">
        <f>54802+10420</f>
        <v>65222</v>
      </c>
      <c r="C239" s="53"/>
    </row>
    <row r="240" spans="1:3" ht="30.75" thickBot="1" x14ac:dyDescent="0.3">
      <c r="A240" s="81" t="s">
        <v>87</v>
      </c>
      <c r="B240" s="45">
        <f>B241+B242+B243</f>
        <v>0</v>
      </c>
      <c r="C240" s="25"/>
    </row>
    <row r="241" spans="1:3" ht="15.75" thickBot="1" x14ac:dyDescent="0.3">
      <c r="A241" s="82" t="s">
        <v>88</v>
      </c>
      <c r="B241" s="83"/>
      <c r="C241" s="84"/>
    </row>
    <row r="242" spans="1:3" ht="16.5" thickTop="1" thickBot="1" x14ac:dyDescent="0.3">
      <c r="A242" s="82" t="s">
        <v>89</v>
      </c>
      <c r="B242" s="83"/>
      <c r="C242" s="84"/>
    </row>
    <row r="243" spans="1:3" ht="16.5" thickTop="1" thickBot="1" x14ac:dyDescent="0.3">
      <c r="A243" s="82" t="s">
        <v>90</v>
      </c>
      <c r="B243" s="83"/>
      <c r="C243" s="84"/>
    </row>
    <row r="244" spans="1:3" ht="15.75" thickTop="1" x14ac:dyDescent="0.25"/>
    <row r="245" spans="1:3" x14ac:dyDescent="0.25">
      <c r="A245" s="10" t="s">
        <v>0</v>
      </c>
      <c r="B245" s="10"/>
      <c r="C245" s="10"/>
    </row>
    <row r="246" spans="1:3" x14ac:dyDescent="0.25">
      <c r="A246" s="10" t="s">
        <v>1</v>
      </c>
      <c r="B246" s="10"/>
      <c r="C246" s="10"/>
    </row>
    <row r="247" spans="1:3" x14ac:dyDescent="0.25">
      <c r="A247" s="10" t="s">
        <v>93</v>
      </c>
      <c r="B247" s="10"/>
      <c r="C247" s="10"/>
    </row>
    <row r="248" spans="1:3" x14ac:dyDescent="0.25">
      <c r="A248" s="10" t="s">
        <v>94</v>
      </c>
      <c r="B248" s="10"/>
      <c r="C248" s="10"/>
    </row>
    <row r="249" spans="1:3" x14ac:dyDescent="0.25">
      <c r="A249" s="10" t="s">
        <v>95</v>
      </c>
      <c r="B249" s="10"/>
      <c r="C249" s="10"/>
    </row>
    <row r="250" spans="1:3" x14ac:dyDescent="0.25">
      <c r="A250" s="10"/>
      <c r="B250" s="10"/>
      <c r="C250" s="10"/>
    </row>
    <row r="251" spans="1:3" ht="18" x14ac:dyDescent="0.25">
      <c r="A251" s="224" t="s">
        <v>2</v>
      </c>
      <c r="B251" s="224"/>
      <c r="C251" s="224"/>
    </row>
    <row r="252" spans="1:3" ht="15.75" x14ac:dyDescent="0.25">
      <c r="A252" s="225" t="s">
        <v>104</v>
      </c>
      <c r="B252" s="225"/>
      <c r="C252" s="225"/>
    </row>
    <row r="253" spans="1:3" ht="15.75" thickBot="1" x14ac:dyDescent="0.3">
      <c r="A253" s="13"/>
      <c r="B253" s="10"/>
      <c r="C253" s="10"/>
    </row>
    <row r="254" spans="1:3" ht="33" customHeight="1" thickTop="1" thickBot="1" x14ac:dyDescent="0.3">
      <c r="A254" s="14" t="s">
        <v>3</v>
      </c>
      <c r="B254" s="176" t="s">
        <v>4</v>
      </c>
      <c r="C254" s="177" t="s">
        <v>5</v>
      </c>
    </row>
    <row r="255" spans="1:3" ht="16.5" thickTop="1" thickBot="1" x14ac:dyDescent="0.3">
      <c r="A255" s="17">
        <v>1</v>
      </c>
      <c r="B255" s="222">
        <v>2</v>
      </c>
      <c r="C255" s="178">
        <v>3</v>
      </c>
    </row>
    <row r="256" spans="1:3" ht="16.5" thickBot="1" x14ac:dyDescent="0.3">
      <c r="A256" s="197" t="s">
        <v>6</v>
      </c>
      <c r="B256" s="223">
        <f>'PLATI (2)'!B12</f>
        <v>1702315.02</v>
      </c>
      <c r="C256" s="56"/>
    </row>
    <row r="257" spans="1:3" ht="15.75" thickBot="1" x14ac:dyDescent="0.3">
      <c r="A257" s="198" t="s">
        <v>7</v>
      </c>
      <c r="B257" s="223">
        <f>'PLATI (2)'!B13</f>
        <v>1563791.73</v>
      </c>
      <c r="C257" s="56"/>
    </row>
    <row r="258" spans="1:3" x14ac:dyDescent="0.25">
      <c r="A258" s="199" t="s">
        <v>98</v>
      </c>
      <c r="B258" s="223">
        <f>'PLATI (2)'!B14</f>
        <v>1305060</v>
      </c>
      <c r="C258" s="59"/>
    </row>
    <row r="259" spans="1:3" x14ac:dyDescent="0.25">
      <c r="A259" s="200" t="s">
        <v>99</v>
      </c>
      <c r="B259" s="223">
        <f>'PLATI (2)'!B15</f>
        <v>234210.73</v>
      </c>
      <c r="C259" s="216"/>
    </row>
    <row r="260" spans="1:3" ht="15.75" thickBot="1" x14ac:dyDescent="0.3">
      <c r="A260" s="201" t="s">
        <v>100</v>
      </c>
      <c r="B260" s="223">
        <f>'PLATI (2)'!B16</f>
        <v>24521</v>
      </c>
      <c r="C260" s="217"/>
    </row>
    <row r="261" spans="1:3" ht="15.75" thickBot="1" x14ac:dyDescent="0.3">
      <c r="A261" s="198" t="s">
        <v>8</v>
      </c>
      <c r="B261" s="223">
        <f>'PLATI (2)'!B17</f>
        <v>66581.290000000008</v>
      </c>
      <c r="C261" s="218"/>
    </row>
    <row r="262" spans="1:3" ht="15.75" thickBot="1" x14ac:dyDescent="0.3">
      <c r="A262" s="201" t="s">
        <v>9</v>
      </c>
      <c r="B262" s="223">
        <f>'PLATI (2)'!B18</f>
        <v>62819.670000000006</v>
      </c>
      <c r="C262" s="218"/>
    </row>
    <row r="263" spans="1:3" x14ac:dyDescent="0.25">
      <c r="A263" s="202" t="s">
        <v>10</v>
      </c>
      <c r="B263" s="223">
        <f>'PLATI (2)'!B19</f>
        <v>0</v>
      </c>
      <c r="C263" s="219"/>
    </row>
    <row r="264" spans="1:3" x14ac:dyDescent="0.25">
      <c r="A264" s="203" t="s">
        <v>11</v>
      </c>
      <c r="B264" s="223">
        <f>'PLATI (2)'!B20</f>
        <v>0</v>
      </c>
      <c r="C264" s="216"/>
    </row>
    <row r="265" spans="1:3" x14ac:dyDescent="0.25">
      <c r="A265" s="204" t="s">
        <v>12</v>
      </c>
      <c r="B265" s="223">
        <f>'PLATI (2)'!B21</f>
        <v>46308.18</v>
      </c>
      <c r="C265" s="216"/>
    </row>
    <row r="266" spans="1:3" x14ac:dyDescent="0.25">
      <c r="A266" s="204" t="s">
        <v>13</v>
      </c>
      <c r="B266" s="223">
        <f>'PLATI (2)'!B22</f>
        <v>5892.1399999999994</v>
      </c>
      <c r="C266" s="216"/>
    </row>
    <row r="267" spans="1:3" x14ac:dyDescent="0.25">
      <c r="A267" s="202" t="s">
        <v>14</v>
      </c>
      <c r="B267" s="223">
        <f>'PLATI (2)'!B23</f>
        <v>0</v>
      </c>
      <c r="C267" s="216"/>
    </row>
    <row r="268" spans="1:3" x14ac:dyDescent="0.25">
      <c r="A268" s="204" t="s">
        <v>15</v>
      </c>
      <c r="B268" s="223">
        <f>'PLATI (2)'!B24</f>
        <v>0</v>
      </c>
      <c r="C268" s="216"/>
    </row>
    <row r="269" spans="1:3" x14ac:dyDescent="0.25">
      <c r="A269" s="202" t="s">
        <v>16</v>
      </c>
      <c r="B269" s="223">
        <f>'PLATI (2)'!B25</f>
        <v>0</v>
      </c>
      <c r="C269" s="216"/>
    </row>
    <row r="270" spans="1:3" x14ac:dyDescent="0.25">
      <c r="A270" s="203" t="s">
        <v>17</v>
      </c>
      <c r="B270" s="223">
        <f>'PLATI (2)'!B26</f>
        <v>283.23</v>
      </c>
      <c r="C270" s="216"/>
    </row>
    <row r="271" spans="1:3" x14ac:dyDescent="0.25">
      <c r="A271" s="203" t="s">
        <v>18</v>
      </c>
      <c r="B271" s="223">
        <f>'PLATI (2)'!B27</f>
        <v>0</v>
      </c>
      <c r="C271" s="216"/>
    </row>
    <row r="272" spans="1:3" ht="26.25" thickBot="1" x14ac:dyDescent="0.3">
      <c r="A272" s="205" t="s">
        <v>19</v>
      </c>
      <c r="B272" s="223">
        <f>'PLATI (2)'!B28</f>
        <v>10336.120000000001</v>
      </c>
      <c r="C272" s="217"/>
    </row>
    <row r="273" spans="1:3" ht="15.75" thickBot="1" x14ac:dyDescent="0.3">
      <c r="A273" s="206" t="s">
        <v>20</v>
      </c>
      <c r="B273" s="223">
        <f>'PLATI (2)'!B29</f>
        <v>1671.93</v>
      </c>
      <c r="C273" s="56"/>
    </row>
    <row r="274" spans="1:3" ht="15.75" thickBot="1" x14ac:dyDescent="0.3">
      <c r="A274" s="201" t="s">
        <v>21</v>
      </c>
      <c r="B274" s="223">
        <f>'PLATI (2)'!B30</f>
        <v>0</v>
      </c>
      <c r="C274" s="220"/>
    </row>
    <row r="275" spans="1:3" ht="15.75" thickBot="1" x14ac:dyDescent="0.3">
      <c r="A275" s="207" t="s">
        <v>22</v>
      </c>
      <c r="B275" s="223">
        <f>'PLATI (2)'!B31</f>
        <v>0</v>
      </c>
      <c r="C275" s="218"/>
    </row>
    <row r="276" spans="1:3" ht="15.75" thickBot="1" x14ac:dyDescent="0.3">
      <c r="A276" s="201" t="s">
        <v>23</v>
      </c>
      <c r="B276" s="223">
        <f>'PLATI (2)'!B32</f>
        <v>0</v>
      </c>
      <c r="C276" s="218"/>
    </row>
    <row r="277" spans="1:3" x14ac:dyDescent="0.25">
      <c r="A277" s="208" t="s">
        <v>24</v>
      </c>
      <c r="B277" s="223">
        <f>'PLATI (2)'!B33</f>
        <v>0</v>
      </c>
      <c r="C277" s="219"/>
    </row>
    <row r="278" spans="1:3" x14ac:dyDescent="0.25">
      <c r="A278" s="202" t="s">
        <v>25</v>
      </c>
      <c r="B278" s="223">
        <f>'PLATI (2)'!B34</f>
        <v>0</v>
      </c>
      <c r="C278" s="216"/>
    </row>
    <row r="279" spans="1:3" x14ac:dyDescent="0.25">
      <c r="A279" s="202" t="s">
        <v>96</v>
      </c>
      <c r="B279" s="223">
        <f>'PLATI (2)'!B35</f>
        <v>0</v>
      </c>
      <c r="C279" s="217"/>
    </row>
    <row r="280" spans="1:3" ht="15.75" thickBot="1" x14ac:dyDescent="0.3">
      <c r="A280" s="209" t="s">
        <v>26</v>
      </c>
      <c r="B280" s="223">
        <f>'PLATI (2)'!B36</f>
        <v>0</v>
      </c>
      <c r="C280" s="217"/>
    </row>
    <row r="281" spans="1:3" ht="15.75" thickBot="1" x14ac:dyDescent="0.3">
      <c r="A281" s="206" t="s">
        <v>27</v>
      </c>
      <c r="B281" s="223">
        <f>'PLATI (2)'!B37</f>
        <v>0</v>
      </c>
      <c r="C281" s="218"/>
    </row>
    <row r="282" spans="1:3" x14ac:dyDescent="0.25">
      <c r="A282" s="202" t="s">
        <v>28</v>
      </c>
      <c r="B282" s="223">
        <f>'PLATI (2)'!B38</f>
        <v>0</v>
      </c>
      <c r="C282" s="219"/>
    </row>
    <row r="283" spans="1:3" x14ac:dyDescent="0.25">
      <c r="A283" s="203" t="s">
        <v>29</v>
      </c>
      <c r="B283" s="223">
        <f>'PLATI (2)'!B39</f>
        <v>0</v>
      </c>
      <c r="C283" s="216"/>
    </row>
    <row r="284" spans="1:3" ht="15.75" thickBot="1" x14ac:dyDescent="0.3">
      <c r="A284" s="209" t="s">
        <v>30</v>
      </c>
      <c r="B284" s="223">
        <f>'PLATI (2)'!B40</f>
        <v>0</v>
      </c>
      <c r="C284" s="217"/>
    </row>
    <row r="285" spans="1:3" ht="15.75" thickBot="1" x14ac:dyDescent="0.3">
      <c r="A285" s="206" t="s">
        <v>31</v>
      </c>
      <c r="B285" s="223">
        <f>'PLATI (2)'!B41</f>
        <v>1989.69</v>
      </c>
      <c r="C285" s="218"/>
    </row>
    <row r="286" spans="1:3" x14ac:dyDescent="0.25">
      <c r="A286" s="208" t="s">
        <v>32</v>
      </c>
      <c r="B286" s="223">
        <f>'PLATI (2)'!B42</f>
        <v>1989.69</v>
      </c>
      <c r="C286" s="219"/>
    </row>
    <row r="287" spans="1:3" ht="15.75" thickBot="1" x14ac:dyDescent="0.3">
      <c r="A287" s="202" t="s">
        <v>33</v>
      </c>
      <c r="B287" s="223">
        <f>'PLATI (2)'!B43</f>
        <v>0</v>
      </c>
      <c r="C287" s="217"/>
    </row>
    <row r="288" spans="1:3" ht="15.75" thickBot="1" x14ac:dyDescent="0.3">
      <c r="A288" s="206" t="s">
        <v>34</v>
      </c>
      <c r="B288" s="223">
        <f>'PLATI (2)'!B44</f>
        <v>0</v>
      </c>
      <c r="C288" s="218"/>
    </row>
    <row r="289" spans="1:3" ht="15.75" thickBot="1" x14ac:dyDescent="0.3">
      <c r="A289" s="201" t="s">
        <v>35</v>
      </c>
      <c r="B289" s="223">
        <f>'PLATI (2)'!B45</f>
        <v>0</v>
      </c>
      <c r="C289" s="56"/>
    </row>
    <row r="290" spans="1:3" ht="15.75" thickBot="1" x14ac:dyDescent="0.3">
      <c r="A290" s="201" t="s">
        <v>36</v>
      </c>
      <c r="B290" s="223">
        <f>'PLATI (2)'!B46</f>
        <v>0</v>
      </c>
      <c r="C290" s="56"/>
    </row>
    <row r="291" spans="1:3" ht="15.75" thickBot="1" x14ac:dyDescent="0.3">
      <c r="A291" s="201" t="s">
        <v>37</v>
      </c>
      <c r="B291" s="223">
        <f>'PLATI (2)'!B47</f>
        <v>0</v>
      </c>
      <c r="C291" s="56"/>
    </row>
    <row r="292" spans="1:3" ht="15.75" thickBot="1" x14ac:dyDescent="0.3">
      <c r="A292" s="201" t="s">
        <v>38</v>
      </c>
      <c r="B292" s="223">
        <f>'PLATI (2)'!B48</f>
        <v>0</v>
      </c>
      <c r="C292" s="56"/>
    </row>
    <row r="293" spans="1:3" ht="15.75" thickBot="1" x14ac:dyDescent="0.3">
      <c r="A293" s="201" t="s">
        <v>39</v>
      </c>
      <c r="B293" s="223">
        <f>'PLATI (2)'!B49</f>
        <v>100</v>
      </c>
      <c r="C293" s="220"/>
    </row>
    <row r="294" spans="1:3" x14ac:dyDescent="0.25">
      <c r="A294" s="208" t="s">
        <v>85</v>
      </c>
      <c r="B294" s="223">
        <f>'PLATI (2)'!B50</f>
        <v>0</v>
      </c>
      <c r="C294" s="218"/>
    </row>
    <row r="295" spans="1:3" ht="15.75" thickBot="1" x14ac:dyDescent="0.3">
      <c r="A295" s="207" t="s">
        <v>86</v>
      </c>
      <c r="B295" s="223">
        <f>'PLATI (2)'!B51</f>
        <v>100</v>
      </c>
      <c r="C295" s="61"/>
    </row>
    <row r="296" spans="1:3" ht="30.75" thickBot="1" x14ac:dyDescent="0.3">
      <c r="A296" s="210" t="s">
        <v>40</v>
      </c>
      <c r="B296" s="223">
        <f>'PLATI (2)'!B52</f>
        <v>0</v>
      </c>
      <c r="C296" s="56"/>
    </row>
    <row r="297" spans="1:3" ht="15.75" thickBot="1" x14ac:dyDescent="0.3">
      <c r="A297" s="211" t="s">
        <v>41</v>
      </c>
      <c r="B297" s="223">
        <f>'PLATI (2)'!B53</f>
        <v>0</v>
      </c>
      <c r="C297" s="56"/>
    </row>
    <row r="298" spans="1:3" ht="25.5" x14ac:dyDescent="0.25">
      <c r="A298" s="212" t="s">
        <v>42</v>
      </c>
      <c r="B298" s="223">
        <f>'PLATI (2)'!B54</f>
        <v>0</v>
      </c>
      <c r="C298" s="59"/>
    </row>
    <row r="299" spans="1:3" ht="26.25" thickBot="1" x14ac:dyDescent="0.3">
      <c r="A299" s="213" t="s">
        <v>43</v>
      </c>
      <c r="B299" s="223">
        <f>'PLATI (2)'!B55</f>
        <v>0</v>
      </c>
      <c r="C299" s="61"/>
    </row>
    <row r="300" spans="1:3" ht="15.75" thickBot="1" x14ac:dyDescent="0.3">
      <c r="A300" s="198" t="s">
        <v>44</v>
      </c>
      <c r="B300" s="223">
        <f>'PLATI (2)'!B56</f>
        <v>0</v>
      </c>
      <c r="C300" s="56"/>
    </row>
    <row r="301" spans="1:3" ht="26.25" thickBot="1" x14ac:dyDescent="0.3">
      <c r="A301" s="214" t="s">
        <v>45</v>
      </c>
      <c r="B301" s="223">
        <f>'PLATI (2)'!B57</f>
        <v>0</v>
      </c>
      <c r="C301" s="56"/>
    </row>
    <row r="302" spans="1:3" ht="26.25" thickBot="1" x14ac:dyDescent="0.3">
      <c r="A302" s="214" t="s">
        <v>46</v>
      </c>
      <c r="B302" s="223">
        <f>'PLATI (2)'!B58</f>
        <v>0</v>
      </c>
      <c r="C302" s="56"/>
    </row>
    <row r="303" spans="1:3" x14ac:dyDescent="0.25">
      <c r="A303" s="208" t="s">
        <v>47</v>
      </c>
      <c r="B303" s="223">
        <f>'PLATI (2)'!B59</f>
        <v>0</v>
      </c>
      <c r="C303" s="59"/>
    </row>
    <row r="304" spans="1:3" x14ac:dyDescent="0.25">
      <c r="A304" s="204" t="s">
        <v>48</v>
      </c>
      <c r="B304" s="223">
        <f>'PLATI (2)'!B60</f>
        <v>0</v>
      </c>
      <c r="C304" s="216"/>
    </row>
    <row r="305" spans="1:3" x14ac:dyDescent="0.25">
      <c r="A305" s="204" t="s">
        <v>49</v>
      </c>
      <c r="B305" s="223">
        <f>'PLATI (2)'!B61</f>
        <v>0</v>
      </c>
      <c r="C305" s="216"/>
    </row>
    <row r="306" spans="1:3" ht="25.5" x14ac:dyDescent="0.25">
      <c r="A306" s="212" t="s">
        <v>50</v>
      </c>
      <c r="B306" s="223">
        <f>'PLATI (2)'!B62</f>
        <v>0</v>
      </c>
      <c r="C306" s="216"/>
    </row>
    <row r="307" spans="1:3" x14ac:dyDescent="0.25">
      <c r="A307" s="204" t="s">
        <v>51</v>
      </c>
      <c r="B307" s="223">
        <f>'PLATI (2)'!B63</f>
        <v>0</v>
      </c>
      <c r="C307" s="216"/>
    </row>
    <row r="308" spans="1:3" x14ac:dyDescent="0.25">
      <c r="A308" s="202" t="s">
        <v>52</v>
      </c>
      <c r="B308" s="223">
        <f>'PLATI (2)'!B64</f>
        <v>0</v>
      </c>
      <c r="C308" s="216"/>
    </row>
    <row r="309" spans="1:3" ht="26.25" thickBot="1" x14ac:dyDescent="0.3">
      <c r="A309" s="213" t="s">
        <v>53</v>
      </c>
      <c r="B309" s="223">
        <f>'PLATI (2)'!B65</f>
        <v>0</v>
      </c>
      <c r="C309" s="61"/>
    </row>
    <row r="310" spans="1:3" ht="15.75" thickBot="1" x14ac:dyDescent="0.3">
      <c r="A310" s="198" t="s">
        <v>54</v>
      </c>
      <c r="B310" s="223">
        <f>'PLATI (2)'!B66</f>
        <v>71942</v>
      </c>
      <c r="C310" s="220"/>
    </row>
    <row r="311" spans="1:3" x14ac:dyDescent="0.25">
      <c r="A311" s="199" t="s">
        <v>55</v>
      </c>
      <c r="B311" s="223">
        <f>'PLATI (2)'!B67</f>
        <v>0</v>
      </c>
      <c r="C311" s="218"/>
    </row>
    <row r="312" spans="1:3" ht="15.75" thickBot="1" x14ac:dyDescent="0.3">
      <c r="A312" s="201" t="s">
        <v>56</v>
      </c>
      <c r="B312" s="223">
        <f>'PLATI (2)'!B68</f>
        <v>71942</v>
      </c>
      <c r="C312" s="61"/>
    </row>
    <row r="313" spans="1:3" ht="15.75" thickBot="1" x14ac:dyDescent="0.3">
      <c r="A313" s="198" t="s">
        <v>105</v>
      </c>
      <c r="B313" s="223">
        <f>'PLATI (2)'!B69</f>
        <v>0</v>
      </c>
      <c r="C313" s="56"/>
    </row>
    <row r="314" spans="1:3" ht="15.75" thickBot="1" x14ac:dyDescent="0.3">
      <c r="A314" s="215" t="s">
        <v>57</v>
      </c>
      <c r="B314" s="223">
        <f>'PLATI (2)'!B70</f>
        <v>0</v>
      </c>
      <c r="C314" s="221"/>
    </row>
    <row r="315" spans="1:3" ht="15.75" thickTop="1" x14ac:dyDescent="0.25"/>
  </sheetData>
  <mergeCells count="8">
    <mergeCell ref="A172:C172"/>
    <mergeCell ref="A251:C251"/>
    <mergeCell ref="A252:C252"/>
    <mergeCell ref="A5:C5"/>
    <mergeCell ref="A6:C6"/>
    <mergeCell ref="A94:C94"/>
    <mergeCell ref="A95:C95"/>
    <mergeCell ref="A171:C171"/>
  </mergeCells>
  <printOptions horizontalCentered="1"/>
  <pageMargins left="0" right="0" top="0.74803149606299213" bottom="0.15748031496062992" header="0" footer="0"/>
  <pageSetup paperSize="9" scale="52" fitToHeight="7" orientation="portrait" r:id="rId1"/>
  <rowBreaks count="4" manualBreakCount="4">
    <brk id="51" max="16383" man="1"/>
    <brk id="88" max="16383" man="1"/>
    <brk id="166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PLATI (2)</vt:lpstr>
      <vt:lpstr>plati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2023-06-06T10:15:47Z</cp:lastPrinted>
  <dcterms:created xsi:type="dcterms:W3CDTF">2017-02-02T06:30:51Z</dcterms:created>
  <dcterms:modified xsi:type="dcterms:W3CDTF">2023-08-02T06:04:12Z</dcterms:modified>
</cp:coreProperties>
</file>