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georgescunl.AUTORITATEA\Desktop\Situatia platilor Lunar\2022\l12\"/>
    </mc:Choice>
  </mc:AlternateContent>
  <xr:revisionPtr revIDLastSave="0" documentId="13_ncr:1_{6D47CF7E-959D-4247-9DBA-33786DFE8AF5}" xr6:coauthVersionLast="45" xr6:coauthVersionMax="45" xr10:uidLastSave="{00000000-0000-0000-0000-000000000000}"/>
  <bookViews>
    <workbookView xWindow="1470" yWindow="147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3" i="1" l="1"/>
  <c r="C300" i="1"/>
  <c r="C299" i="1"/>
  <c r="C296" i="1"/>
  <c r="C288" i="1"/>
  <c r="C284" i="1"/>
  <c r="C279" i="1"/>
  <c r="C277" i="1"/>
  <c r="C265" i="1"/>
  <c r="C264" i="1" s="1"/>
  <c r="C259" i="1" s="1"/>
  <c r="C260" i="1"/>
  <c r="C243" i="1"/>
  <c r="C241" i="1"/>
  <c r="C240" i="1"/>
  <c r="C235" i="1"/>
  <c r="C225" i="1"/>
  <c r="C223" i="1"/>
  <c r="C220" i="1"/>
  <c r="C219" i="1"/>
  <c r="C216" i="1"/>
  <c r="C208" i="1"/>
  <c r="C185" i="1" s="1"/>
  <c r="C204" i="1"/>
  <c r="C200" i="1"/>
  <c r="C198" i="1"/>
  <c r="C186" i="1"/>
  <c r="C181" i="1"/>
  <c r="C180" i="1" s="1"/>
  <c r="C165" i="1"/>
  <c r="C164" i="1"/>
  <c r="C163" i="1" s="1"/>
  <c r="C162" i="1" s="1"/>
  <c r="C157" i="1"/>
  <c r="C147" i="1"/>
  <c r="C145" i="1"/>
  <c r="C142" i="1"/>
  <c r="C141" i="1" s="1"/>
  <c r="C140" i="1"/>
  <c r="C138" i="1"/>
  <c r="C131" i="1"/>
  <c r="C130" i="1"/>
  <c r="C129" i="1"/>
  <c r="C126" i="1" s="1"/>
  <c r="C122" i="1"/>
  <c r="C121" i="1"/>
  <c r="C120" i="1"/>
  <c r="C119" i="1"/>
  <c r="C118" i="1"/>
  <c r="C117" i="1"/>
  <c r="C116" i="1"/>
  <c r="C115" i="1"/>
  <c r="C111" i="1"/>
  <c r="C110" i="1"/>
  <c r="C109" i="1"/>
  <c r="C107" i="1" s="1"/>
  <c r="C106" i="1" s="1"/>
  <c r="C101" i="1" s="1"/>
  <c r="C108" i="1"/>
  <c r="C102" i="1"/>
  <c r="C88" i="1" l="1"/>
  <c r="C87" i="1"/>
  <c r="C85" i="1" s="1"/>
  <c r="C86" i="1"/>
  <c r="C84" i="1"/>
  <c r="C83" i="1"/>
  <c r="C82" i="1"/>
  <c r="C81" i="1"/>
  <c r="C80" i="1"/>
  <c r="D71" i="1"/>
  <c r="C71" i="1"/>
  <c r="C69" i="1"/>
  <c r="C58" i="1"/>
  <c r="C57" i="1"/>
  <c r="C54" i="1"/>
  <c r="C53" i="1" s="1"/>
  <c r="C52" i="1"/>
  <c r="C51" i="1"/>
  <c r="C50" i="1"/>
  <c r="C48" i="1"/>
  <c r="C47" i="1"/>
  <c r="C46" i="1"/>
  <c r="C45" i="1"/>
  <c r="C44" i="1"/>
  <c r="C43" i="1"/>
  <c r="C42" i="1"/>
  <c r="C41" i="1"/>
  <c r="C40" i="1"/>
  <c r="C39" i="1" s="1"/>
  <c r="C38" i="1"/>
  <c r="C37" i="1"/>
  <c r="C35" i="1"/>
  <c r="C34" i="1"/>
  <c r="C31" i="1" s="1"/>
  <c r="C33" i="1"/>
  <c r="C32" i="1"/>
  <c r="C30" i="1"/>
  <c r="C29" i="1"/>
  <c r="C28" i="1"/>
  <c r="C27" i="1"/>
  <c r="C26" i="1"/>
  <c r="C25" i="1"/>
  <c r="C24" i="1"/>
  <c r="C23" i="1"/>
  <c r="C22" i="1"/>
  <c r="C17" i="1" s="1"/>
  <c r="C21" i="1"/>
  <c r="C20" i="1"/>
  <c r="C19" i="1"/>
  <c r="C18" i="1"/>
  <c r="C15" i="1"/>
  <c r="C14" i="1"/>
  <c r="C13" i="1"/>
  <c r="C12" i="1"/>
  <c r="C16" i="1" l="1"/>
  <c r="C11" i="1" s="1"/>
</calcChain>
</file>

<file path=xl/sharedStrings.xml><?xml version="1.0" encoding="utf-8"?>
<sst xmlns="http://schemas.openxmlformats.org/spreadsheetml/2006/main" count="306" uniqueCount="118">
  <si>
    <t>MINISTERUL AFACERILOR INTERNE</t>
  </si>
  <si>
    <t>INSPECTORATUL GENERAL PENTRU IMIGRARI</t>
  </si>
  <si>
    <t>CENTRUL REGIONAL DE PROCEDURI SI CAZARE A SOLICITANTILOR DE AZIL GALATI</t>
  </si>
  <si>
    <t>SITUAŢIA</t>
  </si>
  <si>
    <t>DENUMIREA INDICATORULUI</t>
  </si>
  <si>
    <t>SUMA PLATITĂ</t>
  </si>
  <si>
    <t>EXPLICATIE ***)</t>
  </si>
  <si>
    <t>TOTAL PLATI din care:</t>
  </si>
  <si>
    <t>TITLUL I-CHELTUIELI DE PERSONAL-total, din care**):</t>
  </si>
  <si>
    <t>ART:10.01-cheltuieli salariale în bani</t>
  </si>
  <si>
    <t>ART:10.02-cheltuieli salariale în natură</t>
  </si>
  <si>
    <t>ART:10.03-contributii</t>
  </si>
  <si>
    <t>TITLUL II-BUNURI ŞI SERVICII-total, din care**):</t>
  </si>
  <si>
    <t>ART. 20.01-Bunuri si servicii</t>
  </si>
  <si>
    <t xml:space="preserve"> 20.01.01-Furnituri de birou</t>
  </si>
  <si>
    <t xml:space="preserve"> 20.01.02-Materiale pentru curatenie </t>
  </si>
  <si>
    <t xml:space="preserve"> 20.01.03-Incalzit, iluminat si forta motrica</t>
  </si>
  <si>
    <t xml:space="preserve"> 20.01.04-Apa, canal, salubritate</t>
  </si>
  <si>
    <t xml:space="preserve"> 20.01.05-Carburanti si lubrifianti</t>
  </si>
  <si>
    <t xml:space="preserve"> 20.01.06-Piese de schimb</t>
  </si>
  <si>
    <t xml:space="preserve"> 20.01.07-Transport</t>
  </si>
  <si>
    <t xml:space="preserve"> 20.01.08-Posta, telefon, telex, radio, televizor, telefax</t>
  </si>
  <si>
    <t xml:space="preserve"> 20.01.09-Materiale si prestari de servicii cu caracter functional</t>
  </si>
  <si>
    <t xml:space="preserve"> 20.01.30-Alte bunuri si servicii pentru intretinere si functionare (se detaliază)- materiale igiena personala azilanti</t>
  </si>
  <si>
    <t xml:space="preserve"> ART: 20.02-Reparatii curente</t>
  </si>
  <si>
    <t xml:space="preserve"> ART. 20.03-Hrana</t>
  </si>
  <si>
    <t xml:space="preserve"> 20.03.01- Hrana pentru oameni (retinuti, elevi si studenti, alte categorii)</t>
  </si>
  <si>
    <t xml:space="preserve"> ART. 20.04-Medicamente si materiale sanitare</t>
  </si>
  <si>
    <t xml:space="preserve"> 20.04.01-Medicamente</t>
  </si>
  <si>
    <t xml:space="preserve"> 20.04.02-Materiale sanitare</t>
  </si>
  <si>
    <t xml:space="preserve"> 20.04.03-Reactivi</t>
  </si>
  <si>
    <t>20.04.04-Dezinfectanti</t>
  </si>
  <si>
    <t>ART. 20.05-Bunuri de natura obiectelor de inventar</t>
  </si>
  <si>
    <t xml:space="preserve">  20.05.01-uniforme si echipament, din care:</t>
  </si>
  <si>
    <t xml:space="preserve">  20.05.03-lenjerie si accesorii de pat (spalat lenjerie)</t>
  </si>
  <si>
    <t xml:space="preserve">  20.05.30-alte obiecte de inventar </t>
  </si>
  <si>
    <t xml:space="preserve">ART. 20.06-Deplasari, detasari, transferuri </t>
  </si>
  <si>
    <t xml:space="preserve">  20.06.01-deplasari interne, detasari, transferari </t>
  </si>
  <si>
    <t xml:space="preserve">  20.06.02-deplasari in strainatate</t>
  </si>
  <si>
    <t>ART. 20.11-Carti si publicatii</t>
  </si>
  <si>
    <t>ART. 20.12 -Consultanta si expertiza</t>
  </si>
  <si>
    <t>ART. 20.13 -Pregatire profesionala</t>
  </si>
  <si>
    <t>ART. 20.14-Protectia muncii</t>
  </si>
  <si>
    <t>ART. 20.25-Cheltuieli judiciare si extrajudiciare</t>
  </si>
  <si>
    <t>ART. 20.30-Alte cheltuieli cu bunuri si servicii</t>
  </si>
  <si>
    <t>20.30.02- protocol si reprezentare</t>
  </si>
  <si>
    <t>20.30.30- alte cheltuieli cu bunuri si servicii ( prest. Serv. interpreti)</t>
  </si>
  <si>
    <t>TITLUL VI-TRANSFERURI INTRE UNITATI ALE ADMINISTRATIEI PUBLICE-total, din care*):</t>
  </si>
  <si>
    <t>ART. 51.01-Transferuri curente</t>
  </si>
  <si>
    <t>51.01.52-Transferuri din bugetul de stat catre fondul de asigurări sociale de sănătate pentru cetăţeni străini aflaţi în centrele de cazare</t>
  </si>
  <si>
    <t>51.01.26- Transferuri privind contributii de sanatate pentru persoanele aflate in concediu pentru cresterea copilului</t>
  </si>
  <si>
    <t>TITLUL VII-ALTE  TRANSFERURI -total, din care*):</t>
  </si>
  <si>
    <t>ART. 55.02.01-Transferuri curente in strainatate (catre organizatii internationale)</t>
  </si>
  <si>
    <t>TITLUL VIII-PROIECTE CU FINANTARE DIN FONDURI EXTERNE NERAMBURSABILE (FEN) POSTADERARE -total, din care*):</t>
  </si>
  <si>
    <t>56,02-Programe din Fondul Social European (FSE)</t>
  </si>
  <si>
    <t>56,09-Sume aferente Fondului European pentru Refugiati</t>
  </si>
  <si>
    <t>56,10-Sume aferente Fondului European de Returnare</t>
  </si>
  <si>
    <t>56,11-Sume aferente Fondului European de integrare a resortisantilor tarilor terte</t>
  </si>
  <si>
    <t>56,13-Programe finantate in cadrul facilitatii Schengen</t>
  </si>
  <si>
    <t>56,16-Alte facilitati si instrumente postaderare</t>
  </si>
  <si>
    <t>56.18 Mecanismul norvegian</t>
  </si>
  <si>
    <t>56,24-Cofinanţarea asistenţei financiare nerambursabile postaderare de la Comunitatea Europeană</t>
  </si>
  <si>
    <t>56.25 programul de cooperare elvetiano-roman vizind reducerea disparitiilor economice si sociale in cadrul U.E. extinse</t>
  </si>
  <si>
    <t>TITLUL X PROIECTE CU FINANTARE DIN FONDURI EXTERNE NERAMBURSABILE AFERENTE CADRULUI FINANCIAR 2014-2020</t>
  </si>
  <si>
    <t>58.07. Fondul de azil , migratie si integrare FAMI</t>
  </si>
  <si>
    <t>58.09. Asistenta tehnica pentru fondurile in domeniul afacerilor interne</t>
  </si>
  <si>
    <t>58.10. Transferuri catre beneficiarii de drept public/privat pentru proiectele finantate din FAMI</t>
  </si>
  <si>
    <t>58.16. Alte facilitati si instrumente postaderare</t>
  </si>
  <si>
    <t>TITLUL IX-ASISTENTA SOCIALA-total, din care*):</t>
  </si>
  <si>
    <t xml:space="preserve">ART. 57.02-Ajutoare sociale </t>
  </si>
  <si>
    <t xml:space="preserve"> 57.02.01-Ajutoare sociale in numerar</t>
  </si>
  <si>
    <t>TITLUL XIII-CHELTUIELI DE CAPITAL- Active nefinanciare-total, din care*):</t>
  </si>
  <si>
    <t>ART. 71.01.02-Masini,ecipamente si mijloace de transport</t>
  </si>
  <si>
    <t>ART. 71.01.03-Mobilier,aparatura birotica si alte active corp.</t>
  </si>
  <si>
    <t>ART. 71.01.30-Alte active fixe</t>
  </si>
  <si>
    <t>CIF 22084517</t>
  </si>
  <si>
    <t>ART. 20.15-Munitie, armament de natura activelor fixe pt.armata</t>
  </si>
  <si>
    <t>20.30.01- reclama si publicitate</t>
  </si>
  <si>
    <t>20.30.03 - prime de asigurare non-viata</t>
  </si>
  <si>
    <t xml:space="preserve">20.30.30- alte cheltuieli cu bunuri si servicii </t>
  </si>
  <si>
    <t>SURSA A</t>
  </si>
  <si>
    <t>SURSA D</t>
  </si>
  <si>
    <t>58.01. Programe din Fondul European de dezvoltare regionala (FEDR)</t>
  </si>
  <si>
    <t>58.08 Fondul pentru securitate interna (FSI)</t>
  </si>
  <si>
    <t>58.15. Alte facilitati si instrumente postaderare</t>
  </si>
  <si>
    <t>58.31-Mecanismele financiare Spatiul Economic European si Norvegian 2014-2021</t>
  </si>
  <si>
    <t>TITLUL XI-ALTE CHELTUIELI-total, din care*):</t>
  </si>
  <si>
    <t>ART. 59.17-Despagubiri civile</t>
  </si>
  <si>
    <t>TITLUL XV-ACTIVE NEFINANCIARE-total, din care*):</t>
  </si>
  <si>
    <t>ART. 71.01.02- Masini, echipamente  si mijloace de transport</t>
  </si>
  <si>
    <t>ART. 71.01.03- Mobilier,aparatura birotica si alte active corp.</t>
  </si>
  <si>
    <t>ART. 71.01.30- Alte active fixe</t>
  </si>
  <si>
    <t>CENTRUL REGIONAL TIMISOARA</t>
  </si>
  <si>
    <t>CIF 22471297</t>
  </si>
  <si>
    <t>EXPLICATIE***</t>
  </si>
  <si>
    <t xml:space="preserve">CENTRUL REGIONAL DE PROCEDURI SI CAZARE PENTRU </t>
  </si>
  <si>
    <t>SOLICITANTII DE AZIL RADAUTI</t>
  </si>
  <si>
    <t>CIF 21804458</t>
  </si>
  <si>
    <t>20.04.03- Reactivi</t>
  </si>
  <si>
    <t>TITLUL VIII-PR. CU FINANTARE DIN F. EXTERNE NERAMB.(FEN) POSTADR. -total,din care*):</t>
  </si>
  <si>
    <t>56.02-Programe din Fondul Social European (FSE)</t>
  </si>
  <si>
    <t>56.09-Sume aferente Fondului European pentru Refugiati</t>
  </si>
  <si>
    <t>56.10-Sume aferente Fondului European de Returnare</t>
  </si>
  <si>
    <t>56.11-Sume aferente Fondului European de integrare a resortisantilor tarilor terte</t>
  </si>
  <si>
    <t>56.13-Programe finantate in cadrul facilitatii Schengen</t>
  </si>
  <si>
    <t>56.16-Alte facilitati si instrumente postaderare</t>
  </si>
  <si>
    <t>56.24-Cofinanţarea asistenţei financiare nerambursabile postaderare de la U. E.</t>
  </si>
  <si>
    <t xml:space="preserve"> 57.02.02 -Ajutoare sociale in natura</t>
  </si>
  <si>
    <r>
      <t>ART:</t>
    </r>
    <r>
      <rPr>
        <sz val="10"/>
        <color indexed="8"/>
        <rFont val="Arial"/>
        <family val="2"/>
      </rPr>
      <t>10.01-cheltuieli salariale în bani</t>
    </r>
  </si>
  <si>
    <r>
      <t>ART:</t>
    </r>
    <r>
      <rPr>
        <sz val="10"/>
        <color indexed="8"/>
        <rFont val="Arial"/>
        <family val="2"/>
      </rPr>
      <t>10.02-cheltuieli salariale în natură</t>
    </r>
  </si>
  <si>
    <r>
      <t>ART:</t>
    </r>
    <r>
      <rPr>
        <sz val="10"/>
        <color indexed="8"/>
        <rFont val="Arial"/>
        <family val="2"/>
      </rPr>
      <t>10.03-contributii</t>
    </r>
  </si>
  <si>
    <r>
      <t>ART:</t>
    </r>
    <r>
      <rPr>
        <sz val="10"/>
        <color indexed="8"/>
        <rFont val="Palatino Linotype"/>
        <family val="1"/>
        <charset val="238"/>
      </rPr>
      <t>10.01-cheltuieli salariale în bani</t>
    </r>
  </si>
  <si>
    <r>
      <t>ART:</t>
    </r>
    <r>
      <rPr>
        <sz val="10"/>
        <color indexed="8"/>
        <rFont val="Palatino Linotype"/>
        <family val="1"/>
        <charset val="238"/>
      </rPr>
      <t>10.02-cheltuieli salariale în natură</t>
    </r>
  </si>
  <si>
    <r>
      <t>ART:</t>
    </r>
    <r>
      <rPr>
        <sz val="10"/>
        <color indexed="8"/>
        <rFont val="Palatino Linotype"/>
        <family val="1"/>
        <charset val="238"/>
      </rPr>
      <t>10.03-contributii</t>
    </r>
  </si>
  <si>
    <t>privind plăţile efectuate la data de 31.12.2022</t>
  </si>
  <si>
    <t>20.30.02- protocol si prezentare</t>
  </si>
  <si>
    <t>20.30.30- alte cheltuieli cu bunuri si servicii ( prest. serv. interpreti)</t>
  </si>
  <si>
    <t>privind plăţile efectuate la data de 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</si>
</sst>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  <charset val="238"/>
    </font>
    <font>
      <b/>
      <sz val="11"/>
      <color indexed="8"/>
      <name val="Palatino Linotype"/>
      <family val="1"/>
      <charset val="238"/>
    </font>
    <font>
      <b/>
      <i/>
      <sz val="11"/>
      <color indexed="8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</font>
    <font>
      <b/>
      <sz val="11"/>
      <color indexed="8"/>
      <name val="Calibri"/>
      <charset val="238"/>
    </font>
    <font>
      <b/>
      <sz val="11"/>
      <color indexed="8"/>
      <name val="Arial"/>
      <family val="2"/>
    </font>
    <font>
      <b/>
      <i/>
      <sz val="11"/>
      <color indexed="8"/>
      <name val="Calibri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11"/>
      <name val="Calibri"/>
      <family val="2"/>
      <scheme val="minor"/>
    </font>
    <font>
      <sz val="10"/>
      <name val="Arial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8"/>
      <color indexed="8"/>
      <name val="Arial"/>
      <family val="2"/>
    </font>
    <font>
      <b/>
      <sz val="12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4"/>
      <color indexed="8"/>
      <name val="Arial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Palatino Linotyp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10">
    <xf numFmtId="0" fontId="0" fillId="0" borderId="0" xfId="0"/>
    <xf numFmtId="0" fontId="2" fillId="0" borderId="0" xfId="0" applyFont="1"/>
    <xf numFmtId="0" fontId="3" fillId="0" borderId="4" xfId="1" applyFont="1" applyBorder="1" applyAlignment="1">
      <alignment vertical="center"/>
    </xf>
    <xf numFmtId="4" fontId="4" fillId="0" borderId="4" xfId="1" applyNumberFormat="1" applyFont="1" applyBorder="1"/>
    <xf numFmtId="0" fontId="3" fillId="0" borderId="4" xfId="1" applyFont="1" applyBorder="1" applyAlignment="1">
      <alignment horizontal="left" vertical="center" wrapText="1"/>
    </xf>
    <xf numFmtId="4" fontId="2" fillId="0" borderId="0" xfId="0" applyNumberFormat="1" applyFont="1"/>
    <xf numFmtId="0" fontId="5" fillId="0" borderId="0" xfId="1" applyFont="1"/>
    <xf numFmtId="4" fontId="5" fillId="0" borderId="0" xfId="1" applyNumberFormat="1" applyFont="1"/>
    <xf numFmtId="0" fontId="5" fillId="0" borderId="0" xfId="0" applyFont="1"/>
    <xf numFmtId="4" fontId="5" fillId="0" borderId="0" xfId="0" applyNumberFormat="1" applyFont="1"/>
    <xf numFmtId="0" fontId="5" fillId="0" borderId="1" xfId="1" applyFont="1" applyBorder="1"/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4" fontId="3" fillId="0" borderId="0" xfId="1" applyNumberFormat="1" applyFont="1"/>
    <xf numFmtId="0" fontId="5" fillId="0" borderId="8" xfId="1" applyFont="1" applyBorder="1"/>
    <xf numFmtId="0" fontId="3" fillId="0" borderId="9" xfId="1" applyFont="1" applyBorder="1" applyAlignment="1">
      <alignment vertical="center"/>
    </xf>
    <xf numFmtId="4" fontId="4" fillId="0" borderId="10" xfId="1" applyNumberFormat="1" applyFont="1" applyBorder="1"/>
    <xf numFmtId="0" fontId="5" fillId="0" borderId="11" xfId="1" applyFont="1" applyBorder="1"/>
    <xf numFmtId="4" fontId="5" fillId="0" borderId="13" xfId="1" applyNumberFormat="1" applyFont="1" applyBorder="1"/>
    <xf numFmtId="0" fontId="5" fillId="0" borderId="14" xfId="1" applyFont="1" applyBorder="1"/>
    <xf numFmtId="4" fontId="5" fillId="0" borderId="16" xfId="1" applyNumberFormat="1" applyFont="1" applyBorder="1"/>
    <xf numFmtId="0" fontId="5" fillId="0" borderId="17" xfId="1" applyFont="1" applyBorder="1"/>
    <xf numFmtId="4" fontId="5" fillId="0" borderId="18" xfId="1" applyNumberFormat="1" applyFont="1" applyBorder="1"/>
    <xf numFmtId="0" fontId="5" fillId="0" borderId="19" xfId="1" applyFont="1" applyBorder="1"/>
    <xf numFmtId="0" fontId="5" fillId="0" borderId="20" xfId="1" applyFont="1" applyBorder="1"/>
    <xf numFmtId="0" fontId="5" fillId="0" borderId="22" xfId="1" applyFont="1" applyBorder="1"/>
    <xf numFmtId="4" fontId="5" fillId="0" borderId="24" xfId="1" applyNumberFormat="1" applyFont="1" applyBorder="1"/>
    <xf numFmtId="4" fontId="5" fillId="0" borderId="26" xfId="1" applyNumberFormat="1" applyFont="1" applyBorder="1"/>
    <xf numFmtId="4" fontId="5" fillId="0" borderId="27" xfId="1" applyNumberFormat="1" applyFont="1" applyBorder="1"/>
    <xf numFmtId="4" fontId="5" fillId="0" borderId="10" xfId="1" applyNumberFormat="1" applyFont="1" applyBorder="1"/>
    <xf numFmtId="0" fontId="5" fillId="0" borderId="28" xfId="1" applyFont="1" applyBorder="1"/>
    <xf numFmtId="4" fontId="5" fillId="0" borderId="29" xfId="1" applyNumberFormat="1" applyFont="1" applyBorder="1"/>
    <xf numFmtId="4" fontId="5" fillId="0" borderId="30" xfId="1" applyNumberFormat="1" applyFont="1" applyBorder="1"/>
    <xf numFmtId="4" fontId="5" fillId="0" borderId="31" xfId="1" applyNumberFormat="1" applyFont="1" applyBorder="1"/>
    <xf numFmtId="0" fontId="5" fillId="0" borderId="32" xfId="1" applyFont="1" applyBorder="1"/>
    <xf numFmtId="4" fontId="5" fillId="0" borderId="4" xfId="1" applyNumberFormat="1" applyFont="1" applyBorder="1"/>
    <xf numFmtId="0" fontId="5" fillId="0" borderId="33" xfId="1" applyFont="1" applyBorder="1"/>
    <xf numFmtId="0" fontId="5" fillId="0" borderId="34" xfId="1" applyFont="1" applyBorder="1"/>
    <xf numFmtId="0" fontId="5" fillId="0" borderId="35" xfId="1" applyFont="1" applyBorder="1"/>
    <xf numFmtId="4" fontId="5" fillId="0" borderId="36" xfId="1" applyNumberFormat="1" applyFont="1" applyBorder="1"/>
    <xf numFmtId="4" fontId="3" fillId="3" borderId="30" xfId="1" applyNumberFormat="1" applyFont="1" applyFill="1" applyBorder="1"/>
    <xf numFmtId="4" fontId="5" fillId="3" borderId="29" xfId="1" applyNumberFormat="1" applyFont="1" applyFill="1" applyBorder="1"/>
    <xf numFmtId="4" fontId="5" fillId="3" borderId="24" xfId="1" applyNumberFormat="1" applyFont="1" applyFill="1" applyBorder="1"/>
    <xf numFmtId="4" fontId="5" fillId="3" borderId="26" xfId="1" applyNumberFormat="1" applyFont="1" applyFill="1" applyBorder="1"/>
    <xf numFmtId="4" fontId="5" fillId="3" borderId="37" xfId="1" applyNumberFormat="1" applyFont="1" applyFill="1" applyBorder="1"/>
    <xf numFmtId="4" fontId="5" fillId="3" borderId="0" xfId="1" applyNumberFormat="1" applyFont="1" applyFill="1"/>
    <xf numFmtId="4" fontId="3" fillId="3" borderId="4" xfId="1" applyNumberFormat="1" applyFont="1" applyFill="1" applyBorder="1"/>
    <xf numFmtId="0" fontId="5" fillId="0" borderId="4" xfId="1" applyFont="1" applyBorder="1"/>
    <xf numFmtId="4" fontId="5" fillId="3" borderId="4" xfId="1" applyNumberFormat="1" applyFont="1" applyFill="1" applyBorder="1"/>
    <xf numFmtId="4" fontId="5" fillId="0" borderId="39" xfId="1" applyNumberFormat="1" applyFont="1" applyBorder="1"/>
    <xf numFmtId="0" fontId="3" fillId="0" borderId="9" xfId="1" applyFont="1" applyBorder="1" applyAlignment="1">
      <alignment vertical="center" wrapText="1"/>
    </xf>
    <xf numFmtId="4" fontId="5" fillId="0" borderId="1" xfId="1" applyNumberFormat="1" applyFont="1" applyBorder="1"/>
    <xf numFmtId="0" fontId="5" fillId="0" borderId="41" xfId="1" applyFont="1" applyBorder="1"/>
    <xf numFmtId="4" fontId="1" fillId="0" borderId="4" xfId="1" applyNumberFormat="1" applyBorder="1"/>
    <xf numFmtId="4" fontId="1" fillId="0" borderId="4" xfId="1" applyNumberFormat="1" applyBorder="1" applyAlignment="1">
      <alignment horizontal="right"/>
    </xf>
    <xf numFmtId="0" fontId="7" fillId="0" borderId="2" xfId="1" applyFont="1" applyBorder="1" applyAlignment="1">
      <alignment horizontal="center"/>
    </xf>
    <xf numFmtId="4" fontId="7" fillId="0" borderId="2" xfId="1" applyNumberFormat="1" applyFont="1" applyBorder="1" applyAlignment="1">
      <alignment horizontal="center" wrapText="1"/>
    </xf>
    <xf numFmtId="49" fontId="7" fillId="0" borderId="2" xfId="1" applyNumberFormat="1" applyFont="1" applyBorder="1" applyAlignment="1">
      <alignment horizontal="center" wrapText="1"/>
    </xf>
    <xf numFmtId="0" fontId="1" fillId="0" borderId="2" xfId="1" applyBorder="1" applyAlignment="1">
      <alignment horizontal="center"/>
    </xf>
    <xf numFmtId="0" fontId="7" fillId="0" borderId="2" xfId="1" applyFont="1" applyBorder="1"/>
    <xf numFmtId="4" fontId="8" fillId="0" borderId="2" xfId="1" applyNumberFormat="1" applyFont="1" applyBorder="1"/>
    <xf numFmtId="0" fontId="1" fillId="0" borderId="2" xfId="1" applyBorder="1"/>
    <xf numFmtId="0" fontId="9" fillId="0" borderId="2" xfId="1" applyFont="1" applyBorder="1" applyAlignment="1">
      <alignment vertical="center"/>
    </xf>
    <xf numFmtId="4" fontId="10" fillId="0" borderId="2" xfId="1" applyNumberFormat="1" applyFont="1" applyBorder="1"/>
    <xf numFmtId="0" fontId="11" fillId="0" borderId="2" xfId="1" applyFont="1" applyBorder="1" applyAlignment="1">
      <alignment vertical="center"/>
    </xf>
    <xf numFmtId="4" fontId="1" fillId="0" borderId="2" xfId="1" applyNumberFormat="1" applyBorder="1"/>
    <xf numFmtId="0" fontId="12" fillId="0" borderId="2" xfId="1" applyFont="1" applyBorder="1" applyAlignment="1">
      <alignment vertical="center"/>
    </xf>
    <xf numFmtId="0" fontId="12" fillId="0" borderId="2" xfId="1" applyFont="1" applyBorder="1" applyAlignment="1">
      <alignment vertical="center" wrapText="1"/>
    </xf>
    <xf numFmtId="0" fontId="9" fillId="0" borderId="2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justify" vertical="center" wrapText="1"/>
    </xf>
    <xf numFmtId="0" fontId="11" fillId="0" borderId="2" xfId="1" applyFont="1" applyBorder="1" applyAlignment="1">
      <alignment horizontal="justify" vertical="center" wrapText="1"/>
    </xf>
    <xf numFmtId="4" fontId="6" fillId="2" borderId="2" xfId="1" applyNumberFormat="1" applyFont="1" applyFill="1" applyBorder="1"/>
    <xf numFmtId="4" fontId="1" fillId="2" borderId="2" xfId="1" applyNumberFormat="1" applyFill="1" applyBorder="1"/>
    <xf numFmtId="0" fontId="13" fillId="0" borderId="2" xfId="1" applyFont="1" applyBorder="1" applyAlignment="1">
      <alignment horizontal="justify" vertical="center" wrapText="1"/>
    </xf>
    <xf numFmtId="4" fontId="14" fillId="0" borderId="2" xfId="1" applyNumberFormat="1" applyFont="1" applyBorder="1"/>
    <xf numFmtId="0" fontId="9" fillId="0" borderId="2" xfId="1" applyFont="1" applyBorder="1" applyAlignment="1">
      <alignment vertical="center" wrapText="1"/>
    </xf>
    <xf numFmtId="0" fontId="12" fillId="0" borderId="3" xfId="1" applyFont="1" applyBorder="1" applyAlignment="1">
      <alignment vertical="center"/>
    </xf>
    <xf numFmtId="4" fontId="1" fillId="0" borderId="3" xfId="1" applyNumberFormat="1" applyBorder="1"/>
    <xf numFmtId="0" fontId="1" fillId="0" borderId="3" xfId="1" applyBorder="1"/>
    <xf numFmtId="0" fontId="7" fillId="0" borderId="4" xfId="1" applyFont="1" applyBorder="1" applyAlignment="1">
      <alignment horizontal="center"/>
    </xf>
    <xf numFmtId="4" fontId="7" fillId="0" borderId="4" xfId="1" applyNumberFormat="1" applyFont="1" applyBorder="1" applyAlignment="1">
      <alignment horizontal="center" wrapText="1"/>
    </xf>
    <xf numFmtId="49" fontId="7" fillId="0" borderId="4" xfId="1" applyNumberFormat="1" applyFont="1" applyBorder="1" applyAlignment="1">
      <alignment horizontal="center" wrapText="1"/>
    </xf>
    <xf numFmtId="0" fontId="1" fillId="0" borderId="4" xfId="1" applyBorder="1" applyAlignment="1">
      <alignment horizontal="center"/>
    </xf>
    <xf numFmtId="0" fontId="7" fillId="0" borderId="4" xfId="1" applyFont="1" applyBorder="1"/>
    <xf numFmtId="4" fontId="16" fillId="0" borderId="4" xfId="1" applyNumberFormat="1" applyFont="1" applyBorder="1"/>
    <xf numFmtId="0" fontId="1" fillId="0" borderId="4" xfId="1" applyBorder="1"/>
    <xf numFmtId="0" fontId="9" fillId="0" borderId="4" xfId="1" applyFont="1" applyBorder="1" applyAlignment="1">
      <alignment vertical="center"/>
    </xf>
    <xf numFmtId="4" fontId="17" fillId="0" borderId="4" xfId="1" applyNumberFormat="1" applyFont="1" applyBorder="1"/>
    <xf numFmtId="0" fontId="11" fillId="0" borderId="4" xfId="1" applyFont="1" applyBorder="1" applyAlignment="1">
      <alignment vertical="center"/>
    </xf>
    <xf numFmtId="0" fontId="12" fillId="0" borderId="4" xfId="1" applyFont="1" applyBorder="1" applyAlignment="1">
      <alignment vertical="center"/>
    </xf>
    <xf numFmtId="0" fontId="12" fillId="0" borderId="4" xfId="1" applyFont="1" applyBorder="1" applyAlignment="1">
      <alignment vertical="center" wrapText="1"/>
    </xf>
    <xf numFmtId="4" fontId="0" fillId="0" borderId="4" xfId="0" applyNumberFormat="1" applyBorder="1"/>
    <xf numFmtId="0" fontId="18" fillId="0" borderId="4" xfId="1" applyFont="1" applyBorder="1" applyAlignment="1">
      <alignment vertical="center"/>
    </xf>
    <xf numFmtId="0" fontId="9" fillId="0" borderId="4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justify" vertical="center" wrapText="1"/>
    </xf>
    <xf numFmtId="0" fontId="11" fillId="0" borderId="4" xfId="1" applyFont="1" applyBorder="1" applyAlignment="1">
      <alignment horizontal="justify" vertical="center" wrapText="1"/>
    </xf>
    <xf numFmtId="0" fontId="13" fillId="0" borderId="4" xfId="1" applyFont="1" applyBorder="1" applyAlignment="1">
      <alignment horizontal="justify" vertical="center" wrapText="1"/>
    </xf>
    <xf numFmtId="4" fontId="6" fillId="0" borderId="4" xfId="1" applyNumberFormat="1" applyFont="1" applyBorder="1" applyAlignment="1">
      <alignment horizontal="right"/>
    </xf>
    <xf numFmtId="0" fontId="1" fillId="0" borderId="4" xfId="1" applyBorder="1" applyAlignment="1">
      <alignment horizontal="right" wrapText="1"/>
    </xf>
    <xf numFmtId="0" fontId="6" fillId="0" borderId="4" xfId="1" applyFont="1" applyBorder="1" applyAlignment="1">
      <alignment horizontal="right" wrapText="1"/>
    </xf>
    <xf numFmtId="4" fontId="17" fillId="0" borderId="4" xfId="1" applyNumberFormat="1" applyFont="1" applyBorder="1" applyAlignment="1">
      <alignment horizontal="right"/>
    </xf>
    <xf numFmtId="0" fontId="1" fillId="0" borderId="4" xfId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19" fillId="0" borderId="2" xfId="1" applyFont="1" applyBorder="1" applyAlignment="1">
      <alignment horizontal="center"/>
    </xf>
    <xf numFmtId="4" fontId="19" fillId="0" borderId="2" xfId="1" applyNumberFormat="1" applyFont="1" applyBorder="1" applyAlignment="1">
      <alignment horizontal="center" wrapText="1"/>
    </xf>
    <xf numFmtId="0" fontId="19" fillId="0" borderId="7" xfId="1" applyFont="1" applyBorder="1"/>
    <xf numFmtId="0" fontId="20" fillId="0" borderId="12" xfId="1" applyFont="1" applyBorder="1" applyAlignment="1">
      <alignment vertical="center"/>
    </xf>
    <xf numFmtId="0" fontId="20" fillId="0" borderId="15" xfId="1" applyFont="1" applyBorder="1" applyAlignment="1">
      <alignment vertical="center"/>
    </xf>
    <xf numFmtId="0" fontId="20" fillId="0" borderId="9" xfId="1" applyFont="1" applyBorder="1" applyAlignment="1">
      <alignment vertical="center"/>
    </xf>
    <xf numFmtId="0" fontId="21" fillId="0" borderId="21" xfId="1" applyFont="1" applyBorder="1" applyAlignment="1">
      <alignment vertical="center"/>
    </xf>
    <xf numFmtId="0" fontId="21" fillId="0" borderId="23" xfId="1" applyFont="1" applyBorder="1" applyAlignment="1">
      <alignment vertical="center"/>
    </xf>
    <xf numFmtId="0" fontId="21" fillId="0" borderId="15" xfId="1" applyFont="1" applyBorder="1" applyAlignment="1">
      <alignment vertical="center"/>
    </xf>
    <xf numFmtId="0" fontId="21" fillId="0" borderId="25" xfId="1" applyFont="1" applyBorder="1" applyAlignment="1">
      <alignment vertical="center" wrapText="1"/>
    </xf>
    <xf numFmtId="0" fontId="20" fillId="0" borderId="7" xfId="1" applyFont="1" applyBorder="1" applyAlignment="1">
      <alignment vertical="center"/>
    </xf>
    <xf numFmtId="0" fontId="21" fillId="0" borderId="9" xfId="1" applyFont="1" applyBorder="1" applyAlignment="1">
      <alignment vertical="center"/>
    </xf>
    <xf numFmtId="0" fontId="21" fillId="0" borderId="12" xfId="1" applyFont="1" applyBorder="1" applyAlignment="1">
      <alignment vertical="center"/>
    </xf>
    <xf numFmtId="0" fontId="21" fillId="0" borderId="25" xfId="1" applyFont="1" applyBorder="1" applyAlignment="1">
      <alignment vertical="center"/>
    </xf>
    <xf numFmtId="0" fontId="20" fillId="0" borderId="4" xfId="1" applyFont="1" applyBorder="1" applyAlignment="1">
      <alignment vertical="center"/>
    </xf>
    <xf numFmtId="0" fontId="21" fillId="0" borderId="4" xfId="1" applyFont="1" applyBorder="1" applyAlignment="1">
      <alignment horizontal="justify" vertical="center" wrapText="1"/>
    </xf>
    <xf numFmtId="0" fontId="20" fillId="0" borderId="9" xfId="1" applyFont="1" applyBorder="1" applyAlignment="1">
      <alignment horizontal="justify" vertical="center" wrapText="1"/>
    </xf>
    <xf numFmtId="0" fontId="21" fillId="0" borderId="21" xfId="1" applyFont="1" applyBorder="1" applyAlignment="1">
      <alignment horizontal="justify" vertical="center" wrapText="1"/>
    </xf>
    <xf numFmtId="0" fontId="21" fillId="0" borderId="25" xfId="1" applyFont="1" applyBorder="1" applyAlignment="1">
      <alignment horizontal="justify" vertical="center" wrapText="1"/>
    </xf>
    <xf numFmtId="0" fontId="20" fillId="0" borderId="4" xfId="1" applyFont="1" applyBorder="1" applyAlignment="1">
      <alignment horizontal="justify" vertical="center" wrapText="1"/>
    </xf>
    <xf numFmtId="0" fontId="20" fillId="0" borderId="38" xfId="1" applyFont="1" applyBorder="1" applyAlignment="1">
      <alignment vertical="center"/>
    </xf>
    <xf numFmtId="0" fontId="21" fillId="0" borderId="40" xfId="1" applyFont="1" applyBorder="1" applyAlignment="1">
      <alignment vertical="center"/>
    </xf>
    <xf numFmtId="0" fontId="0" fillId="0" borderId="1" xfId="0" applyBorder="1"/>
    <xf numFmtId="0" fontId="7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wrapText="1"/>
    </xf>
    <xf numFmtId="49" fontId="7" fillId="0" borderId="42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6" xfId="0" applyBorder="1" applyAlignment="1">
      <alignment horizontal="center"/>
    </xf>
    <xf numFmtId="0" fontId="7" fillId="0" borderId="7" xfId="0" applyFont="1" applyBorder="1"/>
    <xf numFmtId="0" fontId="0" fillId="0" borderId="11" xfId="0" applyBorder="1"/>
    <xf numFmtId="0" fontId="9" fillId="0" borderId="9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0" fillId="0" borderId="14" xfId="0" applyBorder="1"/>
    <xf numFmtId="0" fontId="11" fillId="0" borderId="15" xfId="0" applyFont="1" applyBorder="1" applyAlignment="1">
      <alignment vertical="center"/>
    </xf>
    <xf numFmtId="0" fontId="0" fillId="0" borderId="17" xfId="0" applyBorder="1"/>
    <xf numFmtId="0" fontId="11" fillId="0" borderId="9" xfId="0" applyFont="1" applyBorder="1" applyAlignment="1">
      <alignment vertical="center"/>
    </xf>
    <xf numFmtId="0" fontId="0" fillId="0" borderId="19" xfId="0" applyBorder="1"/>
    <xf numFmtId="0" fontId="9" fillId="0" borderId="21" xfId="0" applyFont="1" applyBorder="1" applyAlignment="1">
      <alignment vertical="center"/>
    </xf>
    <xf numFmtId="0" fontId="0" fillId="0" borderId="20" xfId="0" applyBorder="1"/>
    <xf numFmtId="0" fontId="11" fillId="0" borderId="4" xfId="0" applyFont="1" applyBorder="1" applyAlignment="1">
      <alignment vertical="center"/>
    </xf>
    <xf numFmtId="0" fontId="0" fillId="0" borderId="4" xfId="0" applyBorder="1"/>
    <xf numFmtId="0" fontId="12" fillId="0" borderId="4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25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0" fillId="0" borderId="28" xfId="0" applyBorder="1"/>
    <xf numFmtId="0" fontId="12" fillId="0" borderId="9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0" fillId="0" borderId="22" xfId="0" applyBorder="1"/>
    <xf numFmtId="0" fontId="27" fillId="0" borderId="25" xfId="0" applyFont="1" applyBorder="1" applyAlignment="1">
      <alignment vertical="center"/>
    </xf>
    <xf numFmtId="0" fontId="26" fillId="0" borderId="28" xfId="0" applyFont="1" applyBorder="1"/>
    <xf numFmtId="0" fontId="13" fillId="0" borderId="7" xfId="0" applyFont="1" applyBorder="1" applyAlignment="1">
      <alignment vertical="center"/>
    </xf>
    <xf numFmtId="0" fontId="13" fillId="0" borderId="43" xfId="0" applyFont="1" applyBorder="1" applyAlignment="1">
      <alignment vertical="center"/>
    </xf>
    <xf numFmtId="0" fontId="25" fillId="0" borderId="20" xfId="0" applyFont="1" applyBorder="1"/>
    <xf numFmtId="0" fontId="12" fillId="0" borderId="43" xfId="0" applyFont="1" applyBorder="1" applyAlignment="1">
      <alignment vertical="center"/>
    </xf>
    <xf numFmtId="0" fontId="0" fillId="0" borderId="32" xfId="0" applyBorder="1"/>
    <xf numFmtId="0" fontId="13" fillId="0" borderId="12" xfId="0" applyFont="1" applyBorder="1" applyAlignment="1">
      <alignment vertical="center"/>
    </xf>
    <xf numFmtId="0" fontId="27" fillId="0" borderId="21" xfId="0" applyFont="1" applyBorder="1" applyAlignment="1">
      <alignment horizontal="left" vertical="center" wrapText="1"/>
    </xf>
    <xf numFmtId="0" fontId="0" fillId="0" borderId="8" xfId="0" applyBorder="1"/>
    <xf numFmtId="0" fontId="13" fillId="0" borderId="12" xfId="0" applyFont="1" applyBorder="1" applyAlignment="1">
      <alignment horizontal="justify" vertical="center" wrapText="1"/>
    </xf>
    <xf numFmtId="0" fontId="12" fillId="0" borderId="23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2" fillId="0" borderId="21" xfId="0" applyFont="1" applyBorder="1" applyAlignment="1">
      <alignment horizontal="justify" vertical="center" wrapText="1"/>
    </xf>
    <xf numFmtId="0" fontId="12" fillId="0" borderId="25" xfId="0" applyFont="1" applyBorder="1" applyAlignment="1">
      <alignment horizontal="justify" vertical="center" wrapText="1"/>
    </xf>
    <xf numFmtId="0" fontId="9" fillId="0" borderId="4" xfId="0" applyFont="1" applyBorder="1" applyAlignment="1">
      <alignment vertical="center"/>
    </xf>
    <xf numFmtId="0" fontId="26" fillId="0" borderId="4" xfId="0" applyFont="1" applyBorder="1"/>
    <xf numFmtId="0" fontId="2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1"/>
    <xf numFmtId="4" fontId="1" fillId="0" borderId="0" xfId="1" applyNumberFormat="1"/>
    <xf numFmtId="4" fontId="0" fillId="0" borderId="0" xfId="0" applyNumberFormat="1"/>
    <xf numFmtId="0" fontId="22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" fillId="0" borderId="1" xfId="1" applyBorder="1"/>
    <xf numFmtId="0" fontId="28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2" fontId="23" fillId="0" borderId="0" xfId="0" applyNumberFormat="1" applyFont="1"/>
    <xf numFmtId="2" fontId="24" fillId="0" borderId="10" xfId="0" applyNumberFormat="1" applyFont="1" applyBorder="1"/>
    <xf numFmtId="2" fontId="0" fillId="0" borderId="13" xfId="0" applyNumberFormat="1" applyBorder="1"/>
    <xf numFmtId="2" fontId="0" fillId="0" borderId="16" xfId="0" applyNumberFormat="1" applyBorder="1"/>
    <xf numFmtId="2" fontId="0" fillId="0" borderId="18" xfId="0" applyNumberFormat="1" applyBorder="1"/>
    <xf numFmtId="2" fontId="24" fillId="0" borderId="27" xfId="0" applyNumberFormat="1" applyFont="1" applyBorder="1"/>
    <xf numFmtId="2" fontId="25" fillId="0" borderId="4" xfId="0" applyNumberFormat="1" applyFont="1" applyBorder="1"/>
    <xf numFmtId="2" fontId="0" fillId="0" borderId="4" xfId="0" applyNumberFormat="1" applyBorder="1"/>
    <xf numFmtId="2" fontId="0" fillId="0" borderId="29" xfId="0" applyNumberFormat="1" applyBorder="1"/>
    <xf numFmtId="2" fontId="0" fillId="0" borderId="24" xfId="0" applyNumberFormat="1" applyBorder="1"/>
    <xf numFmtId="2" fontId="0" fillId="0" borderId="26" xfId="0" applyNumberFormat="1" applyBorder="1"/>
    <xf numFmtId="2" fontId="25" fillId="0" borderId="27" xfId="0" applyNumberFormat="1" applyFont="1" applyBorder="1"/>
    <xf numFmtId="2" fontId="25" fillId="0" borderId="10" xfId="0" applyNumberFormat="1" applyFont="1" applyBorder="1"/>
    <xf numFmtId="2" fontId="0" fillId="0" borderId="0" xfId="0" applyNumberFormat="1"/>
    <xf numFmtId="2" fontId="25" fillId="0" borderId="0" xfId="0" applyNumberFormat="1" applyFont="1"/>
    <xf numFmtId="2" fontId="0" fillId="0" borderId="44" xfId="0" applyNumberFormat="1" applyBorder="1"/>
    <xf numFmtId="2" fontId="0" fillId="0" borderId="10" xfId="0" applyNumberFormat="1" applyBorder="1"/>
    <xf numFmtId="2" fontId="25" fillId="0" borderId="30" xfId="0" applyNumberFormat="1" applyFont="1" applyBorder="1"/>
    <xf numFmtId="2" fontId="0" fillId="0" borderId="30" xfId="0" applyNumberFormat="1" applyBorder="1"/>
    <xf numFmtId="2" fontId="25" fillId="0" borderId="13" xfId="0" applyNumberFormat="1" applyFont="1" applyBorder="1"/>
    <xf numFmtId="2" fontId="0" fillId="0" borderId="31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37" xfId="0" applyNumberFormat="1" applyBorder="1"/>
    <xf numFmtId="2" fontId="24" fillId="0" borderId="0" xfId="0" applyNumberFormat="1" applyFont="1"/>
  </cellXfs>
  <cellStyles count="5">
    <cellStyle name="Normal" xfId="0" builtinId="0"/>
    <cellStyle name="Normal 2" xfId="1" xr:uid="{733EE07D-2512-411A-B52D-6ED8EC5EFF96}"/>
    <cellStyle name="Normal 3" xfId="2" xr:uid="{07E5B628-224A-40C9-83EC-F9E4670A002B}"/>
    <cellStyle name="Procent 2" xfId="4" xr:uid="{FCAFEF55-D6C5-412B-A999-16003EE5F512}"/>
    <cellStyle name="Virgulă 2" xfId="3" xr:uid="{D02114EE-BF13-433E-A572-6D5FC9C752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316"/>
  <sheetViews>
    <sheetView tabSelected="1" topLeftCell="A274" workbookViewId="0">
      <selection activeCell="D17" sqref="D17"/>
    </sheetView>
  </sheetViews>
  <sheetFormatPr defaultRowHeight="16.5" x14ac:dyDescent="0.3"/>
  <cols>
    <col min="1" max="1" width="9.140625" style="1"/>
    <col min="2" max="2" width="58.5703125" style="1" customWidth="1"/>
    <col min="3" max="3" width="18.140625" style="5" customWidth="1"/>
    <col min="4" max="4" width="22.85546875" style="1" customWidth="1"/>
    <col min="5" max="16384" width="9.140625" style="1"/>
  </cols>
  <sheetData>
    <row r="2" spans="2:4" x14ac:dyDescent="0.3">
      <c r="B2" s="177" t="s">
        <v>0</v>
      </c>
      <c r="C2" s="178"/>
      <c r="D2" s="177"/>
    </row>
    <row r="3" spans="2:4" x14ac:dyDescent="0.3">
      <c r="B3" s="177" t="s">
        <v>1</v>
      </c>
      <c r="C3" s="178"/>
      <c r="D3" s="177"/>
    </row>
    <row r="4" spans="2:4" x14ac:dyDescent="0.3">
      <c r="B4" s="177" t="s">
        <v>75</v>
      </c>
      <c r="C4" s="178"/>
      <c r="D4" s="177"/>
    </row>
    <row r="5" spans="2:4" x14ac:dyDescent="0.3">
      <c r="B5"/>
      <c r="C5" s="179"/>
      <c r="D5"/>
    </row>
    <row r="6" spans="2:4" ht="18.75" x14ac:dyDescent="0.3">
      <c r="B6" s="180" t="s">
        <v>3</v>
      </c>
      <c r="C6" s="180"/>
      <c r="D6" s="180"/>
    </row>
    <row r="7" spans="2:4" x14ac:dyDescent="0.3">
      <c r="B7" s="181" t="s">
        <v>114</v>
      </c>
      <c r="C7" s="181"/>
      <c r="D7" s="181"/>
    </row>
    <row r="8" spans="2:4" x14ac:dyDescent="0.3">
      <c r="B8" s="177"/>
      <c r="C8" s="178"/>
      <c r="D8" s="177"/>
    </row>
    <row r="9" spans="2:4" ht="32.25" x14ac:dyDescent="0.3">
      <c r="B9" s="80" t="s">
        <v>4</v>
      </c>
      <c r="C9" s="81" t="s">
        <v>5</v>
      </c>
      <c r="D9" s="82" t="s">
        <v>6</v>
      </c>
    </row>
    <row r="10" spans="2:4" x14ac:dyDescent="0.3">
      <c r="B10" s="83">
        <v>1</v>
      </c>
      <c r="C10" s="83">
        <v>2</v>
      </c>
      <c r="D10" s="83">
        <v>3</v>
      </c>
    </row>
    <row r="11" spans="2:4" x14ac:dyDescent="0.3">
      <c r="B11" s="84" t="s">
        <v>7</v>
      </c>
      <c r="C11" s="85">
        <f>C12+C16+C53+C57+C59+C69+C80+C83</f>
        <v>23526129.529999997</v>
      </c>
      <c r="D11" s="86"/>
    </row>
    <row r="12" spans="2:4" x14ac:dyDescent="0.3">
      <c r="B12" s="87" t="s">
        <v>8</v>
      </c>
      <c r="C12" s="88">
        <f>C13+C14+C15</f>
        <v>6032883.9500000011</v>
      </c>
      <c r="D12" s="86"/>
    </row>
    <row r="13" spans="2:4" x14ac:dyDescent="0.3">
      <c r="B13" s="89" t="s">
        <v>108</v>
      </c>
      <c r="C13" s="54">
        <f>3872647+34423+183999+20586+14285-8454.78+744539</f>
        <v>4862024.2200000007</v>
      </c>
      <c r="D13" s="86"/>
    </row>
    <row r="14" spans="2:4" x14ac:dyDescent="0.3">
      <c r="B14" s="89" t="s">
        <v>109</v>
      </c>
      <c r="C14" s="54">
        <f>698259+183827.93+97502+83121.8</f>
        <v>1062710.73</v>
      </c>
      <c r="D14" s="86"/>
    </row>
    <row r="15" spans="2:4" x14ac:dyDescent="0.3">
      <c r="B15" s="89" t="s">
        <v>110</v>
      </c>
      <c r="C15" s="54">
        <f>2018+106131</f>
        <v>108149</v>
      </c>
      <c r="D15" s="86"/>
    </row>
    <row r="16" spans="2:4" x14ac:dyDescent="0.3">
      <c r="B16" s="87" t="s">
        <v>12</v>
      </c>
      <c r="C16" s="88">
        <f>C17+C28+C29+C31+C35+C39+C42+C43+C44+C45+C46+C47+C48+C50</f>
        <v>600034.79</v>
      </c>
      <c r="D16" s="86"/>
    </row>
    <row r="17" spans="2:4" x14ac:dyDescent="0.3">
      <c r="B17" s="89" t="s">
        <v>13</v>
      </c>
      <c r="C17" s="54">
        <f>C18+C19+C20+C21+C22+C23+C24+C25+C26+C27</f>
        <v>372810.09000000008</v>
      </c>
      <c r="D17" s="86"/>
    </row>
    <row r="18" spans="2:4" x14ac:dyDescent="0.3">
      <c r="B18" s="90" t="s">
        <v>14</v>
      </c>
      <c r="C18" s="54">
        <f>38600.62</f>
        <v>38600.620000000003</v>
      </c>
      <c r="D18" s="86"/>
    </row>
    <row r="19" spans="2:4" x14ac:dyDescent="0.3">
      <c r="B19" s="90" t="s">
        <v>15</v>
      </c>
      <c r="C19" s="54">
        <f>1307.81+443.87</f>
        <v>1751.6799999999998</v>
      </c>
      <c r="D19" s="86"/>
    </row>
    <row r="20" spans="2:4" x14ac:dyDescent="0.3">
      <c r="B20" s="90" t="s">
        <v>16</v>
      </c>
      <c r="C20" s="54">
        <f>64738.87+26509.67</f>
        <v>91248.540000000008</v>
      </c>
      <c r="D20" s="86"/>
    </row>
    <row r="21" spans="2:4" x14ac:dyDescent="0.3">
      <c r="B21" s="90" t="s">
        <v>17</v>
      </c>
      <c r="C21" s="54">
        <f>-1751.96+4526.04</f>
        <v>2774.08</v>
      </c>
      <c r="D21" s="86"/>
    </row>
    <row r="22" spans="2:4" x14ac:dyDescent="0.3">
      <c r="B22" s="90" t="s">
        <v>18</v>
      </c>
      <c r="C22" s="54">
        <f>76975.75</f>
        <v>76975.75</v>
      </c>
      <c r="D22" s="86"/>
    </row>
    <row r="23" spans="2:4" x14ac:dyDescent="0.3">
      <c r="B23" s="90" t="s">
        <v>19</v>
      </c>
      <c r="C23" s="54">
        <f>35201.63+1785.17</f>
        <v>36986.799999999996</v>
      </c>
      <c r="D23" s="86"/>
    </row>
    <row r="24" spans="2:4" x14ac:dyDescent="0.3">
      <c r="B24" s="90" t="s">
        <v>20</v>
      </c>
      <c r="C24" s="54">
        <f>0</f>
        <v>0</v>
      </c>
      <c r="D24" s="86"/>
    </row>
    <row r="25" spans="2:4" x14ac:dyDescent="0.3">
      <c r="B25" s="90" t="s">
        <v>21</v>
      </c>
      <c r="C25" s="54">
        <f>5235.55+217.59</f>
        <v>5453.14</v>
      </c>
      <c r="D25" s="86"/>
    </row>
    <row r="26" spans="2:4" x14ac:dyDescent="0.3">
      <c r="B26" s="90" t="s">
        <v>22</v>
      </c>
      <c r="C26" s="54">
        <f>56425.66+21054.91</f>
        <v>77480.570000000007</v>
      </c>
      <c r="D26" s="86"/>
    </row>
    <row r="27" spans="2:4" ht="25.5" x14ac:dyDescent="0.3">
      <c r="B27" s="91" t="s">
        <v>23</v>
      </c>
      <c r="C27" s="54">
        <f>28364.82+21050.83-7876.74</f>
        <v>41538.910000000003</v>
      </c>
      <c r="D27" s="86"/>
    </row>
    <row r="28" spans="2:4" x14ac:dyDescent="0.3">
      <c r="B28" s="89" t="s">
        <v>24</v>
      </c>
      <c r="C28" s="54">
        <f>40545.7-1390+10050.54</f>
        <v>49206.239999999998</v>
      </c>
      <c r="D28" s="86"/>
    </row>
    <row r="29" spans="2:4" x14ac:dyDescent="0.3">
      <c r="B29" s="89" t="s">
        <v>25</v>
      </c>
      <c r="C29" s="54">
        <f>C30</f>
        <v>21470.720000000001</v>
      </c>
      <c r="D29" s="86"/>
    </row>
    <row r="30" spans="2:4" x14ac:dyDescent="0.3">
      <c r="B30" s="90" t="s">
        <v>26</v>
      </c>
      <c r="C30" s="54">
        <f>21470.72</f>
        <v>21470.720000000001</v>
      </c>
      <c r="D30" s="86"/>
    </row>
    <row r="31" spans="2:4" x14ac:dyDescent="0.3">
      <c r="B31" s="89" t="s">
        <v>27</v>
      </c>
      <c r="C31" s="54">
        <f>C33+C32+C34</f>
        <v>25636.989999999998</v>
      </c>
      <c r="D31" s="86"/>
    </row>
    <row r="32" spans="2:4" x14ac:dyDescent="0.3">
      <c r="B32" s="90" t="s">
        <v>28</v>
      </c>
      <c r="C32" s="54">
        <f>9316.26+15970.7</f>
        <v>25286.959999999999</v>
      </c>
      <c r="D32" s="86"/>
    </row>
    <row r="33" spans="2:4" x14ac:dyDescent="0.3">
      <c r="B33" s="90" t="s">
        <v>29</v>
      </c>
      <c r="C33" s="92">
        <f>350.03</f>
        <v>350.03</v>
      </c>
      <c r="D33" s="86"/>
    </row>
    <row r="34" spans="2:4" x14ac:dyDescent="0.3">
      <c r="B34" s="90" t="s">
        <v>31</v>
      </c>
      <c r="C34" s="54">
        <f>0</f>
        <v>0</v>
      </c>
      <c r="D34" s="86"/>
    </row>
    <row r="35" spans="2:4" x14ac:dyDescent="0.3">
      <c r="B35" s="89" t="s">
        <v>32</v>
      </c>
      <c r="C35" s="54">
        <f>C36+C37+C38</f>
        <v>69551.47</v>
      </c>
      <c r="D35" s="86"/>
    </row>
    <row r="36" spans="2:4" x14ac:dyDescent="0.3">
      <c r="B36" s="90" t="s">
        <v>33</v>
      </c>
      <c r="C36" s="54">
        <v>0</v>
      </c>
      <c r="D36" s="86"/>
    </row>
    <row r="37" spans="2:4" x14ac:dyDescent="0.3">
      <c r="B37" s="90" t="s">
        <v>34</v>
      </c>
      <c r="C37" s="54">
        <f>0</f>
        <v>0</v>
      </c>
      <c r="D37" s="86"/>
    </row>
    <row r="38" spans="2:4" x14ac:dyDescent="0.3">
      <c r="B38" s="90" t="s">
        <v>35</v>
      </c>
      <c r="C38" s="54">
        <f>46759.38+22792.09</f>
        <v>69551.47</v>
      </c>
      <c r="D38" s="86"/>
    </row>
    <row r="39" spans="2:4" x14ac:dyDescent="0.3">
      <c r="B39" s="89" t="s">
        <v>36</v>
      </c>
      <c r="C39" s="54">
        <f>C40+C41</f>
        <v>32817.050000000003</v>
      </c>
      <c r="D39" s="86"/>
    </row>
    <row r="40" spans="2:4" x14ac:dyDescent="0.3">
      <c r="B40" s="90" t="s">
        <v>37</v>
      </c>
      <c r="C40" s="54">
        <f>3518.53+574.2</f>
        <v>4092.7300000000005</v>
      </c>
      <c r="D40" s="86"/>
    </row>
    <row r="41" spans="2:4" x14ac:dyDescent="0.3">
      <c r="B41" s="90" t="s">
        <v>38</v>
      </c>
      <c r="C41" s="54">
        <f>28724.32</f>
        <v>28724.32</v>
      </c>
      <c r="D41" s="86"/>
    </row>
    <row r="42" spans="2:4" x14ac:dyDescent="0.3">
      <c r="B42" s="89" t="s">
        <v>39</v>
      </c>
      <c r="C42" s="54">
        <f>650</f>
        <v>650</v>
      </c>
      <c r="D42" s="86"/>
    </row>
    <row r="43" spans="2:4" x14ac:dyDescent="0.3">
      <c r="B43" s="89" t="s">
        <v>40</v>
      </c>
      <c r="C43" s="54">
        <f>0</f>
        <v>0</v>
      </c>
      <c r="D43" s="86"/>
    </row>
    <row r="44" spans="2:4" x14ac:dyDescent="0.3">
      <c r="B44" s="89" t="s">
        <v>41</v>
      </c>
      <c r="C44" s="54">
        <f>1543.24</f>
        <v>1543.24</v>
      </c>
      <c r="D44" s="86"/>
    </row>
    <row r="45" spans="2:4" x14ac:dyDescent="0.3">
      <c r="B45" s="89" t="s">
        <v>42</v>
      </c>
      <c r="C45" s="54">
        <f>0</f>
        <v>0</v>
      </c>
      <c r="D45" s="86"/>
    </row>
    <row r="46" spans="2:4" x14ac:dyDescent="0.3">
      <c r="B46" s="93" t="s">
        <v>76</v>
      </c>
      <c r="C46" s="54">
        <f>0</f>
        <v>0</v>
      </c>
      <c r="D46" s="86"/>
    </row>
    <row r="47" spans="2:4" x14ac:dyDescent="0.3">
      <c r="B47" s="89" t="s">
        <v>43</v>
      </c>
      <c r="C47" s="54">
        <f>100</f>
        <v>100</v>
      </c>
      <c r="D47" s="86"/>
    </row>
    <row r="48" spans="2:4" x14ac:dyDescent="0.3">
      <c r="B48" s="89" t="s">
        <v>44</v>
      </c>
      <c r="C48" s="54">
        <f>C49+C51+C52</f>
        <v>25291.99</v>
      </c>
      <c r="D48" s="86"/>
    </row>
    <row r="49" spans="2:4" x14ac:dyDescent="0.3">
      <c r="B49" s="90" t="s">
        <v>77</v>
      </c>
      <c r="C49" s="54">
        <v>0</v>
      </c>
      <c r="D49" s="86"/>
    </row>
    <row r="50" spans="2:4" x14ac:dyDescent="0.3">
      <c r="B50" s="90" t="s">
        <v>115</v>
      </c>
      <c r="C50" s="54">
        <f>957</f>
        <v>957</v>
      </c>
      <c r="D50" s="86"/>
    </row>
    <row r="51" spans="2:4" x14ac:dyDescent="0.3">
      <c r="B51" s="90" t="s">
        <v>78</v>
      </c>
      <c r="C51" s="54">
        <f>0</f>
        <v>0</v>
      </c>
      <c r="D51" s="86"/>
    </row>
    <row r="52" spans="2:4" x14ac:dyDescent="0.3">
      <c r="B52" s="90" t="s">
        <v>79</v>
      </c>
      <c r="C52" s="54">
        <f>150+25141.99</f>
        <v>25291.99</v>
      </c>
      <c r="D52" s="86"/>
    </row>
    <row r="53" spans="2:4" ht="30" x14ac:dyDescent="0.3">
      <c r="B53" s="94" t="s">
        <v>47</v>
      </c>
      <c r="C53" s="54">
        <f>C54</f>
        <v>0</v>
      </c>
      <c r="D53" s="86"/>
    </row>
    <row r="54" spans="2:4" x14ac:dyDescent="0.3">
      <c r="B54" s="89" t="s">
        <v>48</v>
      </c>
      <c r="C54" s="54">
        <f>C55+C56</f>
        <v>0</v>
      </c>
      <c r="D54" s="86"/>
    </row>
    <row r="55" spans="2:4" ht="38.25" x14ac:dyDescent="0.3">
      <c r="B55" s="95" t="s">
        <v>49</v>
      </c>
      <c r="C55" s="54"/>
      <c r="D55" s="86"/>
    </row>
    <row r="56" spans="2:4" ht="25.5" x14ac:dyDescent="0.3">
      <c r="B56" s="95" t="s">
        <v>50</v>
      </c>
      <c r="C56" s="54"/>
      <c r="D56" s="86"/>
    </row>
    <row r="57" spans="2:4" x14ac:dyDescent="0.3">
      <c r="B57" s="87" t="s">
        <v>51</v>
      </c>
      <c r="C57" s="54">
        <f>C58</f>
        <v>559674.82999999996</v>
      </c>
      <c r="D57" s="86"/>
    </row>
    <row r="58" spans="2:4" ht="25.5" x14ac:dyDescent="0.3">
      <c r="B58" s="96" t="s">
        <v>52</v>
      </c>
      <c r="C58" s="54">
        <f>559674.83</f>
        <v>559674.82999999996</v>
      </c>
      <c r="D58" s="86"/>
    </row>
    <row r="59" spans="2:4" ht="25.5" x14ac:dyDescent="0.3">
      <c r="B59" s="96" t="s">
        <v>53</v>
      </c>
      <c r="C59" s="54"/>
      <c r="D59" s="86"/>
    </row>
    <row r="60" spans="2:4" x14ac:dyDescent="0.3">
      <c r="B60" s="90" t="s">
        <v>54</v>
      </c>
      <c r="C60" s="54"/>
      <c r="D60" s="86"/>
    </row>
    <row r="61" spans="2:4" x14ac:dyDescent="0.3">
      <c r="B61" s="90" t="s">
        <v>55</v>
      </c>
      <c r="C61" s="54"/>
      <c r="D61" s="86"/>
    </row>
    <row r="62" spans="2:4" x14ac:dyDescent="0.3">
      <c r="B62" s="90" t="s">
        <v>56</v>
      </c>
      <c r="C62" s="54"/>
      <c r="D62" s="86"/>
    </row>
    <row r="63" spans="2:4" ht="25.5" x14ac:dyDescent="0.3">
      <c r="B63" s="95" t="s">
        <v>57</v>
      </c>
      <c r="C63" s="54"/>
      <c r="D63" s="86"/>
    </row>
    <row r="64" spans="2:4" x14ac:dyDescent="0.3">
      <c r="B64" s="90" t="s">
        <v>58</v>
      </c>
      <c r="C64" s="54"/>
      <c r="D64" s="86"/>
    </row>
    <row r="65" spans="2:4" x14ac:dyDescent="0.3">
      <c r="B65" s="90" t="s">
        <v>59</v>
      </c>
      <c r="C65" s="54"/>
      <c r="D65" s="86"/>
    </row>
    <row r="66" spans="2:4" x14ac:dyDescent="0.3">
      <c r="B66" s="90" t="s">
        <v>60</v>
      </c>
      <c r="C66" s="54"/>
      <c r="D66" s="86"/>
    </row>
    <row r="67" spans="2:4" ht="25.5" x14ac:dyDescent="0.3">
      <c r="B67" s="95" t="s">
        <v>61</v>
      </c>
      <c r="C67" s="54"/>
      <c r="D67" s="86"/>
    </row>
    <row r="68" spans="2:4" ht="25.5" x14ac:dyDescent="0.3">
      <c r="B68" s="95" t="s">
        <v>62</v>
      </c>
      <c r="C68" s="54"/>
      <c r="D68" s="86"/>
    </row>
    <row r="69" spans="2:4" ht="38.25" x14ac:dyDescent="0.3">
      <c r="B69" s="97" t="s">
        <v>63</v>
      </c>
      <c r="C69" s="98">
        <f>C71+D71</f>
        <v>16038732.629999999</v>
      </c>
      <c r="D69" s="99"/>
    </row>
    <row r="70" spans="2:4" x14ac:dyDescent="0.3">
      <c r="B70" s="97"/>
      <c r="C70" s="98" t="s">
        <v>80</v>
      </c>
      <c r="D70" s="100" t="s">
        <v>81</v>
      </c>
    </row>
    <row r="71" spans="2:4" x14ac:dyDescent="0.3">
      <c r="B71" s="97"/>
      <c r="C71" s="98">
        <f>C72+C73+C75+C76+C77+C78+C79+C74</f>
        <v>13473090.399999999</v>
      </c>
      <c r="D71" s="98">
        <f>D72+D73+D75+D76+D77+D78+D79+D74</f>
        <v>2565642.23</v>
      </c>
    </row>
    <row r="72" spans="2:4" ht="25.5" x14ac:dyDescent="0.3">
      <c r="B72" s="95" t="s">
        <v>82</v>
      </c>
      <c r="C72" s="55">
        <v>1007247.11</v>
      </c>
      <c r="D72" s="55"/>
    </row>
    <row r="73" spans="2:4" x14ac:dyDescent="0.3">
      <c r="B73" s="95" t="s">
        <v>64</v>
      </c>
      <c r="C73" s="55">
        <v>2252820.88</v>
      </c>
      <c r="D73" s="55">
        <v>2370252.8199999998</v>
      </c>
    </row>
    <row r="74" spans="2:4" x14ac:dyDescent="0.3">
      <c r="B74" s="95" t="s">
        <v>83</v>
      </c>
      <c r="C74" s="55"/>
      <c r="D74" s="55"/>
    </row>
    <row r="75" spans="2:4" ht="25.5" x14ac:dyDescent="0.3">
      <c r="B75" s="95" t="s">
        <v>65</v>
      </c>
      <c r="C75" s="55">
        <v>132191.62</v>
      </c>
      <c r="D75" s="55"/>
    </row>
    <row r="76" spans="2:4" ht="25.5" x14ac:dyDescent="0.3">
      <c r="B76" s="95" t="s">
        <v>66</v>
      </c>
      <c r="C76" s="55">
        <v>10434018.01</v>
      </c>
      <c r="D76" s="55"/>
    </row>
    <row r="77" spans="2:4" x14ac:dyDescent="0.3">
      <c r="B77" s="95" t="s">
        <v>84</v>
      </c>
      <c r="C77" s="55"/>
      <c r="D77" s="55"/>
    </row>
    <row r="78" spans="2:4" x14ac:dyDescent="0.3">
      <c r="B78" s="95" t="s">
        <v>67</v>
      </c>
      <c r="C78" s="55">
        <v>-353187.22</v>
      </c>
      <c r="D78" s="55"/>
    </row>
    <row r="79" spans="2:4" ht="25.5" x14ac:dyDescent="0.3">
      <c r="B79" s="95" t="s">
        <v>85</v>
      </c>
      <c r="C79" s="55">
        <v>0</v>
      </c>
      <c r="D79" s="55">
        <v>195389.41</v>
      </c>
    </row>
    <row r="80" spans="2:4" x14ac:dyDescent="0.3">
      <c r="B80" s="87" t="s">
        <v>68</v>
      </c>
      <c r="C80" s="101">
        <f>C81</f>
        <v>289920</v>
      </c>
      <c r="D80" s="102"/>
    </row>
    <row r="81" spans="2:4" x14ac:dyDescent="0.3">
      <c r="B81" s="89" t="s">
        <v>69</v>
      </c>
      <c r="C81" s="55">
        <f>C82</f>
        <v>289920</v>
      </c>
      <c r="D81" s="102"/>
    </row>
    <row r="82" spans="2:4" x14ac:dyDescent="0.3">
      <c r="B82" s="89" t="s">
        <v>70</v>
      </c>
      <c r="C82" s="55">
        <f>71191+215854+2875</f>
        <v>289920</v>
      </c>
      <c r="D82" s="102"/>
    </row>
    <row r="83" spans="2:4" x14ac:dyDescent="0.3">
      <c r="B83" s="87" t="s">
        <v>86</v>
      </c>
      <c r="C83" s="98">
        <f>C84</f>
        <v>4883.33</v>
      </c>
      <c r="D83" s="102"/>
    </row>
    <row r="84" spans="2:4" x14ac:dyDescent="0.3">
      <c r="B84" s="90" t="s">
        <v>87</v>
      </c>
      <c r="C84" s="55">
        <f>4883.33</f>
        <v>4883.33</v>
      </c>
      <c r="D84" s="102"/>
    </row>
    <row r="85" spans="2:4" x14ac:dyDescent="0.3">
      <c r="B85" s="87" t="s">
        <v>88</v>
      </c>
      <c r="C85" s="98">
        <f>C87+C86+C88</f>
        <v>58412.340000000004</v>
      </c>
      <c r="D85" s="102"/>
    </row>
    <row r="86" spans="2:4" x14ac:dyDescent="0.3">
      <c r="B86" s="90" t="s">
        <v>89</v>
      </c>
      <c r="C86" s="55">
        <f>44885.01+13527.33</f>
        <v>58412.340000000004</v>
      </c>
      <c r="D86" s="102"/>
    </row>
    <row r="87" spans="2:4" x14ac:dyDescent="0.3">
      <c r="B87" s="90" t="s">
        <v>90</v>
      </c>
      <c r="C87" s="103">
        <f>0</f>
        <v>0</v>
      </c>
      <c r="D87" s="104"/>
    </row>
    <row r="88" spans="2:4" x14ac:dyDescent="0.3">
      <c r="B88" s="90" t="s">
        <v>91</v>
      </c>
      <c r="C88" s="103">
        <f>0</f>
        <v>0</v>
      </c>
      <c r="D88" s="104"/>
    </row>
    <row r="92" spans="2:4" x14ac:dyDescent="0.3">
      <c r="B92" s="177" t="s">
        <v>0</v>
      </c>
      <c r="C92" s="178"/>
      <c r="D92" s="177"/>
    </row>
    <row r="93" spans="2:4" x14ac:dyDescent="0.3">
      <c r="B93" s="177" t="s">
        <v>1</v>
      </c>
      <c r="C93" s="178"/>
      <c r="D93" s="177"/>
    </row>
    <row r="94" spans="2:4" x14ac:dyDescent="0.3">
      <c r="B94" s="177" t="s">
        <v>2</v>
      </c>
      <c r="C94" s="178"/>
      <c r="D94" s="177"/>
    </row>
    <row r="95" spans="2:4" x14ac:dyDescent="0.3">
      <c r="B95"/>
      <c r="C95" s="179"/>
      <c r="D95"/>
    </row>
    <row r="96" spans="2:4" ht="18.75" x14ac:dyDescent="0.3">
      <c r="B96" s="180" t="s">
        <v>3</v>
      </c>
      <c r="C96" s="180"/>
      <c r="D96" s="180"/>
    </row>
    <row r="97" spans="2:4" x14ac:dyDescent="0.3">
      <c r="B97" s="181" t="s">
        <v>114</v>
      </c>
      <c r="C97" s="181"/>
      <c r="D97" s="181"/>
    </row>
    <row r="98" spans="2:4" ht="17.25" thickBot="1" x14ac:dyDescent="0.35">
      <c r="B98" s="182"/>
      <c r="C98" s="178"/>
      <c r="D98" s="177"/>
    </row>
    <row r="99" spans="2:4" ht="33.75" thickTop="1" thickBot="1" x14ac:dyDescent="0.35">
      <c r="B99" s="56" t="s">
        <v>4</v>
      </c>
      <c r="C99" s="57" t="s">
        <v>5</v>
      </c>
      <c r="D99" s="58" t="s">
        <v>6</v>
      </c>
    </row>
    <row r="100" spans="2:4" ht="18" thickTop="1" thickBot="1" x14ac:dyDescent="0.35">
      <c r="B100" s="59">
        <v>1</v>
      </c>
      <c r="C100" s="59">
        <v>2</v>
      </c>
      <c r="D100" s="59">
        <v>3</v>
      </c>
    </row>
    <row r="101" spans="2:4" ht="18" thickTop="1" thickBot="1" x14ac:dyDescent="0.35">
      <c r="B101" s="60" t="s">
        <v>7</v>
      </c>
      <c r="C101" s="61">
        <f>C102+C106+C142+C147+C157+C162</f>
        <v>1519560.77</v>
      </c>
      <c r="D101" s="62"/>
    </row>
    <row r="102" spans="2:4" ht="18" thickTop="1" thickBot="1" x14ac:dyDescent="0.35">
      <c r="B102" s="63" t="s">
        <v>8</v>
      </c>
      <c r="C102" s="64">
        <f>C103+C104+C105</f>
        <v>984671.9</v>
      </c>
      <c r="D102" s="62"/>
    </row>
    <row r="103" spans="2:4" ht="18" thickTop="1" thickBot="1" x14ac:dyDescent="0.35">
      <c r="B103" s="65" t="s">
        <v>108</v>
      </c>
      <c r="C103" s="66">
        <v>778060</v>
      </c>
      <c r="D103" s="62"/>
    </row>
    <row r="104" spans="2:4" ht="18" thickTop="1" thickBot="1" x14ac:dyDescent="0.35">
      <c r="B104" s="65" t="s">
        <v>109</v>
      </c>
      <c r="C104" s="66">
        <v>189020.9</v>
      </c>
      <c r="D104" s="62"/>
    </row>
    <row r="105" spans="2:4" ht="18" thickTop="1" thickBot="1" x14ac:dyDescent="0.35">
      <c r="B105" s="65" t="s">
        <v>110</v>
      </c>
      <c r="C105" s="66">
        <v>17591</v>
      </c>
      <c r="D105" s="62"/>
    </row>
    <row r="106" spans="2:4" ht="18" thickTop="1" thickBot="1" x14ac:dyDescent="0.35">
      <c r="B106" s="63" t="s">
        <v>12</v>
      </c>
      <c r="C106" s="64">
        <f>C107+C118+C119+C121+C126+C130+C133+C134+C135+C136+C137+C138</f>
        <v>497814.87000000005</v>
      </c>
      <c r="D106" s="62"/>
    </row>
    <row r="107" spans="2:4" ht="18" thickTop="1" thickBot="1" x14ac:dyDescent="0.35">
      <c r="B107" s="65" t="s">
        <v>13</v>
      </c>
      <c r="C107" s="66">
        <f>C108+C109+C110+C111+C112+C113+C114+C115+C116+C117</f>
        <v>49403.530000000006</v>
      </c>
      <c r="D107" s="62"/>
    </row>
    <row r="108" spans="2:4" ht="18" thickTop="1" thickBot="1" x14ac:dyDescent="0.35">
      <c r="B108" s="67" t="s">
        <v>14</v>
      </c>
      <c r="C108" s="66">
        <f>3145.17+5391.3</f>
        <v>8536.4700000000012</v>
      </c>
      <c r="D108" s="62"/>
    </row>
    <row r="109" spans="2:4" ht="18" thickTop="1" thickBot="1" x14ac:dyDescent="0.35">
      <c r="B109" s="67" t="s">
        <v>15</v>
      </c>
      <c r="C109" s="66">
        <f>175.64</f>
        <v>175.64</v>
      </c>
      <c r="D109" s="62"/>
    </row>
    <row r="110" spans="2:4" ht="18" thickTop="1" thickBot="1" x14ac:dyDescent="0.35">
      <c r="B110" s="67" t="s">
        <v>16</v>
      </c>
      <c r="C110" s="66">
        <f>3216.42+2738.41</f>
        <v>5954.83</v>
      </c>
      <c r="D110" s="62"/>
    </row>
    <row r="111" spans="2:4" ht="18" thickTop="1" thickBot="1" x14ac:dyDescent="0.35">
      <c r="B111" s="67" t="s">
        <v>17</v>
      </c>
      <c r="C111" s="66">
        <f>749.5+4247.18</f>
        <v>4996.68</v>
      </c>
      <c r="D111" s="62"/>
    </row>
    <row r="112" spans="2:4" ht="18" thickTop="1" thickBot="1" x14ac:dyDescent="0.35">
      <c r="B112" s="67" t="s">
        <v>18</v>
      </c>
      <c r="C112" s="66"/>
      <c r="D112" s="62"/>
    </row>
    <row r="113" spans="2:4" ht="18" thickTop="1" thickBot="1" x14ac:dyDescent="0.35">
      <c r="B113" s="67" t="s">
        <v>19</v>
      </c>
      <c r="C113" s="66"/>
      <c r="D113" s="62"/>
    </row>
    <row r="114" spans="2:4" ht="18" thickTop="1" thickBot="1" x14ac:dyDescent="0.35">
      <c r="B114" s="67" t="s">
        <v>20</v>
      </c>
      <c r="C114" s="66"/>
      <c r="D114" s="62"/>
    </row>
    <row r="115" spans="2:4" ht="18" thickTop="1" thickBot="1" x14ac:dyDescent="0.35">
      <c r="B115" s="67" t="s">
        <v>21</v>
      </c>
      <c r="C115" s="66">
        <f>258.92+95.6</f>
        <v>354.52</v>
      </c>
      <c r="D115" s="62"/>
    </row>
    <row r="116" spans="2:4" ht="18" thickTop="1" thickBot="1" x14ac:dyDescent="0.35">
      <c r="B116" s="67" t="s">
        <v>22</v>
      </c>
      <c r="C116" s="66">
        <f>2050.1+22368.33</f>
        <v>24418.43</v>
      </c>
      <c r="D116" s="62"/>
    </row>
    <row r="117" spans="2:4" ht="27" thickTop="1" thickBot="1" x14ac:dyDescent="0.35">
      <c r="B117" s="68" t="s">
        <v>23</v>
      </c>
      <c r="C117" s="66">
        <f>353.47+4613.49</f>
        <v>4966.96</v>
      </c>
      <c r="D117" s="62"/>
    </row>
    <row r="118" spans="2:4" ht="18" thickTop="1" thickBot="1" x14ac:dyDescent="0.35">
      <c r="B118" s="65" t="s">
        <v>24</v>
      </c>
      <c r="C118" s="66">
        <f>18087.12+420436.51</f>
        <v>438523.63</v>
      </c>
      <c r="D118" s="62"/>
    </row>
    <row r="119" spans="2:4" ht="18" thickTop="1" thickBot="1" x14ac:dyDescent="0.35">
      <c r="B119" s="65" t="s">
        <v>25</v>
      </c>
      <c r="C119" s="66">
        <f>C120</f>
        <v>129.41999999999999</v>
      </c>
      <c r="D119" s="62"/>
    </row>
    <row r="120" spans="2:4" ht="18" thickTop="1" thickBot="1" x14ac:dyDescent="0.35">
      <c r="B120" s="67" t="s">
        <v>26</v>
      </c>
      <c r="C120" s="66">
        <f>129.42</f>
        <v>129.41999999999999</v>
      </c>
      <c r="D120" s="62"/>
    </row>
    <row r="121" spans="2:4" ht="18" thickTop="1" thickBot="1" x14ac:dyDescent="0.35">
      <c r="B121" s="65" t="s">
        <v>27</v>
      </c>
      <c r="C121" s="66">
        <f>C122+C123+C125+C124</f>
        <v>3123.65</v>
      </c>
      <c r="D121" s="62"/>
    </row>
    <row r="122" spans="2:4" ht="18" thickTop="1" thickBot="1" x14ac:dyDescent="0.35">
      <c r="B122" s="67" t="s">
        <v>28</v>
      </c>
      <c r="C122" s="66">
        <f>3123.65</f>
        <v>3123.65</v>
      </c>
      <c r="D122" s="62"/>
    </row>
    <row r="123" spans="2:4" ht="18" thickTop="1" thickBot="1" x14ac:dyDescent="0.35">
      <c r="B123" s="67" t="s">
        <v>29</v>
      </c>
      <c r="C123" s="66"/>
      <c r="D123" s="62"/>
    </row>
    <row r="124" spans="2:4" ht="18" thickTop="1" thickBot="1" x14ac:dyDescent="0.35">
      <c r="B124" s="67" t="s">
        <v>30</v>
      </c>
      <c r="C124" s="66"/>
      <c r="D124" s="62"/>
    </row>
    <row r="125" spans="2:4" ht="18" thickTop="1" thickBot="1" x14ac:dyDescent="0.35">
      <c r="B125" s="67" t="s">
        <v>31</v>
      </c>
      <c r="C125" s="66"/>
      <c r="D125" s="62"/>
    </row>
    <row r="126" spans="2:4" ht="18" thickTop="1" thickBot="1" x14ac:dyDescent="0.35">
      <c r="B126" s="65" t="s">
        <v>32</v>
      </c>
      <c r="C126" s="66">
        <f>C127+C128+C129</f>
        <v>2103.0500000000002</v>
      </c>
      <c r="D126" s="62"/>
    </row>
    <row r="127" spans="2:4" ht="18" thickTop="1" thickBot="1" x14ac:dyDescent="0.35">
      <c r="B127" s="67" t="s">
        <v>33</v>
      </c>
      <c r="C127" s="66"/>
      <c r="D127" s="62"/>
    </row>
    <row r="128" spans="2:4" ht="18" thickTop="1" thickBot="1" x14ac:dyDescent="0.35">
      <c r="B128" s="67" t="s">
        <v>34</v>
      </c>
      <c r="C128" s="66"/>
      <c r="D128" s="62"/>
    </row>
    <row r="129" spans="2:4" ht="18" thickTop="1" thickBot="1" x14ac:dyDescent="0.35">
      <c r="B129" s="67" t="s">
        <v>35</v>
      </c>
      <c r="C129" s="66">
        <f>2001.76+101.29</f>
        <v>2103.0500000000002</v>
      </c>
      <c r="D129" s="62"/>
    </row>
    <row r="130" spans="2:4" ht="18" thickTop="1" thickBot="1" x14ac:dyDescent="0.35">
      <c r="B130" s="65" t="s">
        <v>36</v>
      </c>
      <c r="C130" s="66">
        <f>C131+C132</f>
        <v>496.5</v>
      </c>
      <c r="D130" s="62"/>
    </row>
    <row r="131" spans="2:4" ht="18" thickTop="1" thickBot="1" x14ac:dyDescent="0.35">
      <c r="B131" s="67" t="s">
        <v>37</v>
      </c>
      <c r="C131" s="66">
        <f>354.04+142.46</f>
        <v>496.5</v>
      </c>
      <c r="D131" s="62"/>
    </row>
    <row r="132" spans="2:4" ht="18" thickTop="1" thickBot="1" x14ac:dyDescent="0.35">
      <c r="B132" s="67" t="s">
        <v>38</v>
      </c>
      <c r="C132" s="66"/>
      <c r="D132" s="62"/>
    </row>
    <row r="133" spans="2:4" ht="18" thickTop="1" thickBot="1" x14ac:dyDescent="0.35">
      <c r="B133" s="65" t="s">
        <v>39</v>
      </c>
      <c r="C133" s="66">
        <v>0</v>
      </c>
      <c r="D133" s="62"/>
    </row>
    <row r="134" spans="2:4" ht="18" thickTop="1" thickBot="1" x14ac:dyDescent="0.35">
      <c r="B134" s="65" t="s">
        <v>40</v>
      </c>
      <c r="C134" s="66"/>
      <c r="D134" s="62"/>
    </row>
    <row r="135" spans="2:4" ht="18" thickTop="1" thickBot="1" x14ac:dyDescent="0.35">
      <c r="B135" s="65" t="s">
        <v>41</v>
      </c>
      <c r="C135" s="66"/>
      <c r="D135" s="62"/>
    </row>
    <row r="136" spans="2:4" ht="18" thickTop="1" thickBot="1" x14ac:dyDescent="0.35">
      <c r="B136" s="65" t="s">
        <v>42</v>
      </c>
      <c r="C136" s="66"/>
      <c r="D136" s="62"/>
    </row>
    <row r="137" spans="2:4" ht="18" thickTop="1" thickBot="1" x14ac:dyDescent="0.35">
      <c r="B137" s="65" t="s">
        <v>43</v>
      </c>
      <c r="C137" s="66"/>
      <c r="D137" s="62"/>
    </row>
    <row r="138" spans="2:4" ht="18" thickTop="1" thickBot="1" x14ac:dyDescent="0.35">
      <c r="B138" s="65" t="s">
        <v>44</v>
      </c>
      <c r="C138" s="66">
        <f>C140</f>
        <v>4035.09</v>
      </c>
      <c r="D138" s="62"/>
    </row>
    <row r="139" spans="2:4" ht="18" thickTop="1" thickBot="1" x14ac:dyDescent="0.35">
      <c r="B139" s="67" t="s">
        <v>45</v>
      </c>
      <c r="C139" s="66"/>
      <c r="D139" s="62"/>
    </row>
    <row r="140" spans="2:4" ht="18" thickTop="1" thickBot="1" x14ac:dyDescent="0.35">
      <c r="B140" s="67" t="s">
        <v>46</v>
      </c>
      <c r="C140" s="66">
        <f>500+3535.09</f>
        <v>4035.09</v>
      </c>
      <c r="D140" s="62"/>
    </row>
    <row r="141" spans="2:4" ht="31.5" thickTop="1" thickBot="1" x14ac:dyDescent="0.35">
      <c r="B141" s="69" t="s">
        <v>47</v>
      </c>
      <c r="C141" s="66">
        <f>C142</f>
        <v>0</v>
      </c>
      <c r="D141" s="62"/>
    </row>
    <row r="142" spans="2:4" ht="18" thickTop="1" thickBot="1" x14ac:dyDescent="0.35">
      <c r="B142" s="65" t="s">
        <v>48</v>
      </c>
      <c r="C142" s="66">
        <f>C143+C144</f>
        <v>0</v>
      </c>
      <c r="D142" s="62"/>
    </row>
    <row r="143" spans="2:4" ht="39.75" thickTop="1" thickBot="1" x14ac:dyDescent="0.35">
      <c r="B143" s="70" t="s">
        <v>49</v>
      </c>
      <c r="C143" s="66"/>
      <c r="D143" s="62"/>
    </row>
    <row r="144" spans="2:4" ht="27" thickTop="1" thickBot="1" x14ac:dyDescent="0.35">
      <c r="B144" s="70" t="s">
        <v>50</v>
      </c>
      <c r="C144" s="66"/>
      <c r="D144" s="62"/>
    </row>
    <row r="145" spans="2:4" ht="18" thickTop="1" thickBot="1" x14ac:dyDescent="0.35">
      <c r="B145" s="63" t="s">
        <v>51</v>
      </c>
      <c r="C145" s="66">
        <f>C146</f>
        <v>0</v>
      </c>
      <c r="D145" s="62"/>
    </row>
    <row r="146" spans="2:4" ht="27" thickTop="1" thickBot="1" x14ac:dyDescent="0.35">
      <c r="B146" s="71" t="s">
        <v>52</v>
      </c>
      <c r="C146" s="66">
        <v>0</v>
      </c>
      <c r="D146" s="62"/>
    </row>
    <row r="147" spans="2:4" ht="49.5" customHeight="1" thickTop="1" thickBot="1" x14ac:dyDescent="0.35">
      <c r="B147" s="71" t="s">
        <v>53</v>
      </c>
      <c r="C147" s="72">
        <f>C156</f>
        <v>0</v>
      </c>
      <c r="D147" s="62"/>
    </row>
    <row r="148" spans="2:4" ht="18" thickTop="1" thickBot="1" x14ac:dyDescent="0.35">
      <c r="B148" s="67" t="s">
        <v>54</v>
      </c>
      <c r="C148" s="73"/>
      <c r="D148" s="62"/>
    </row>
    <row r="149" spans="2:4" ht="18" thickTop="1" thickBot="1" x14ac:dyDescent="0.35">
      <c r="B149" s="67" t="s">
        <v>55</v>
      </c>
      <c r="C149" s="73"/>
      <c r="D149" s="62"/>
    </row>
    <row r="150" spans="2:4" ht="18" thickTop="1" thickBot="1" x14ac:dyDescent="0.35">
      <c r="B150" s="67" t="s">
        <v>56</v>
      </c>
      <c r="C150" s="73"/>
      <c r="D150" s="62"/>
    </row>
    <row r="151" spans="2:4" ht="29.25" customHeight="1" thickTop="1" thickBot="1" x14ac:dyDescent="0.35">
      <c r="B151" s="70" t="s">
        <v>57</v>
      </c>
      <c r="C151" s="73"/>
      <c r="D151" s="62"/>
    </row>
    <row r="152" spans="2:4" ht="18" thickTop="1" thickBot="1" x14ac:dyDescent="0.35">
      <c r="B152" s="67" t="s">
        <v>58</v>
      </c>
      <c r="C152" s="73"/>
      <c r="D152" s="62"/>
    </row>
    <row r="153" spans="2:4" ht="18" thickTop="1" thickBot="1" x14ac:dyDescent="0.35">
      <c r="B153" s="67" t="s">
        <v>59</v>
      </c>
      <c r="C153" s="73"/>
      <c r="D153" s="62"/>
    </row>
    <row r="154" spans="2:4" ht="18" thickTop="1" thickBot="1" x14ac:dyDescent="0.35">
      <c r="B154" s="67" t="s">
        <v>60</v>
      </c>
      <c r="C154" s="73"/>
      <c r="D154" s="62"/>
    </row>
    <row r="155" spans="2:4" ht="27" thickTop="1" thickBot="1" x14ac:dyDescent="0.35">
      <c r="B155" s="70" t="s">
        <v>61</v>
      </c>
      <c r="C155" s="73"/>
      <c r="D155" s="62"/>
    </row>
    <row r="156" spans="2:4" ht="33.75" customHeight="1" thickTop="1" thickBot="1" x14ac:dyDescent="0.35">
      <c r="B156" s="70" t="s">
        <v>62</v>
      </c>
      <c r="C156" s="73">
        <v>0</v>
      </c>
      <c r="D156" s="62"/>
    </row>
    <row r="157" spans="2:4" ht="39.75" thickTop="1" thickBot="1" x14ac:dyDescent="0.35">
      <c r="B157" s="74" t="s">
        <v>63</v>
      </c>
      <c r="C157" s="72">
        <f>C158+C159+C160+C161</f>
        <v>0</v>
      </c>
      <c r="D157" s="62"/>
    </row>
    <row r="158" spans="2:4" ht="18" thickTop="1" thickBot="1" x14ac:dyDescent="0.35">
      <c r="B158" s="70" t="s">
        <v>64</v>
      </c>
      <c r="C158" s="73"/>
      <c r="D158" s="62"/>
    </row>
    <row r="159" spans="2:4" ht="27" thickTop="1" thickBot="1" x14ac:dyDescent="0.35">
      <c r="B159" s="70" t="s">
        <v>65</v>
      </c>
      <c r="C159" s="73"/>
      <c r="D159" s="62"/>
    </row>
    <row r="160" spans="2:4" ht="27" thickTop="1" thickBot="1" x14ac:dyDescent="0.35">
      <c r="B160" s="70" t="s">
        <v>66</v>
      </c>
      <c r="C160" s="73"/>
      <c r="D160" s="62"/>
    </row>
    <row r="161" spans="2:4" ht="18" thickTop="1" thickBot="1" x14ac:dyDescent="0.35">
      <c r="B161" s="70" t="s">
        <v>67</v>
      </c>
      <c r="C161" s="73"/>
      <c r="D161" s="62"/>
    </row>
    <row r="162" spans="2:4" ht="18" thickTop="1" thickBot="1" x14ac:dyDescent="0.35">
      <c r="B162" s="63" t="s">
        <v>68</v>
      </c>
      <c r="C162" s="64">
        <f>C163</f>
        <v>37074</v>
      </c>
      <c r="D162" s="62"/>
    </row>
    <row r="163" spans="2:4" ht="18" thickTop="1" thickBot="1" x14ac:dyDescent="0.35">
      <c r="B163" s="65" t="s">
        <v>69</v>
      </c>
      <c r="C163" s="66">
        <f>C164</f>
        <v>37074</v>
      </c>
      <c r="D163" s="62"/>
    </row>
    <row r="164" spans="2:4" ht="18" thickTop="1" thickBot="1" x14ac:dyDescent="0.35">
      <c r="B164" s="65" t="s">
        <v>70</v>
      </c>
      <c r="C164" s="75">
        <f>13686+23388</f>
        <v>37074</v>
      </c>
      <c r="D164" s="62"/>
    </row>
    <row r="165" spans="2:4" ht="31.5" thickTop="1" thickBot="1" x14ac:dyDescent="0.35">
      <c r="B165" s="76" t="s">
        <v>71</v>
      </c>
      <c r="C165" s="66">
        <f>C166+C167+C168</f>
        <v>0</v>
      </c>
      <c r="D165" s="62"/>
    </row>
    <row r="166" spans="2:4" ht="18" thickTop="1" thickBot="1" x14ac:dyDescent="0.35">
      <c r="B166" s="67" t="s">
        <v>72</v>
      </c>
      <c r="C166" s="66"/>
      <c r="D166" s="62"/>
    </row>
    <row r="167" spans="2:4" ht="18" thickTop="1" thickBot="1" x14ac:dyDescent="0.35">
      <c r="B167" s="67" t="s">
        <v>73</v>
      </c>
      <c r="C167" s="66"/>
      <c r="D167" s="62"/>
    </row>
    <row r="168" spans="2:4" ht="18" thickTop="1" thickBot="1" x14ac:dyDescent="0.35">
      <c r="B168" s="77" t="s">
        <v>74</v>
      </c>
      <c r="C168" s="78"/>
      <c r="D168" s="79"/>
    </row>
    <row r="170" spans="2:4" x14ac:dyDescent="0.3">
      <c r="B170" s="6" t="s">
        <v>0</v>
      </c>
      <c r="C170" s="7"/>
      <c r="D170" s="6"/>
    </row>
    <row r="171" spans="2:4" x14ac:dyDescent="0.3">
      <c r="B171" s="6" t="s">
        <v>1</v>
      </c>
      <c r="C171" s="7"/>
      <c r="D171" s="6"/>
    </row>
    <row r="172" spans="2:4" x14ac:dyDescent="0.3">
      <c r="B172" s="6" t="s">
        <v>92</v>
      </c>
      <c r="C172" s="7"/>
      <c r="D172" s="6"/>
    </row>
    <row r="173" spans="2:4" x14ac:dyDescent="0.3">
      <c r="B173" s="6" t="s">
        <v>93</v>
      </c>
      <c r="C173" s="7"/>
      <c r="D173" s="6"/>
    </row>
    <row r="174" spans="2:4" x14ac:dyDescent="0.3">
      <c r="B174" s="8"/>
      <c r="C174" s="9"/>
      <c r="D174" s="8"/>
    </row>
    <row r="175" spans="2:4" ht="21" x14ac:dyDescent="0.4">
      <c r="B175" s="183" t="s">
        <v>3</v>
      </c>
      <c r="C175" s="183"/>
      <c r="D175" s="183"/>
    </row>
    <row r="176" spans="2:4" ht="18" x14ac:dyDescent="0.35">
      <c r="B176" s="184" t="s">
        <v>114</v>
      </c>
      <c r="C176" s="184"/>
      <c r="D176" s="184"/>
    </row>
    <row r="177" spans="2:4" ht="17.25" thickBot="1" x14ac:dyDescent="0.35">
      <c r="B177" s="10"/>
      <c r="C177" s="7"/>
      <c r="D177" s="6"/>
    </row>
    <row r="178" spans="2:4" ht="37.5" thickTop="1" thickBot="1" x14ac:dyDescent="0.4">
      <c r="B178" s="105" t="s">
        <v>4</v>
      </c>
      <c r="C178" s="106" t="s">
        <v>5</v>
      </c>
      <c r="D178" s="106" t="s">
        <v>94</v>
      </c>
    </row>
    <row r="179" spans="2:4" ht="18" thickTop="1" thickBot="1" x14ac:dyDescent="0.35">
      <c r="B179" s="11">
        <v>1</v>
      </c>
      <c r="C179" s="12">
        <v>2</v>
      </c>
      <c r="D179" s="13">
        <v>3</v>
      </c>
    </row>
    <row r="180" spans="2:4" ht="18.75" thickBot="1" x14ac:dyDescent="0.4">
      <c r="B180" s="107" t="s">
        <v>7</v>
      </c>
      <c r="C180" s="14">
        <f>C181+C185+C220+C225+C235+C240</f>
        <v>1898934.55</v>
      </c>
      <c r="D180" s="15"/>
    </row>
    <row r="181" spans="2:4" ht="18" thickBot="1" x14ac:dyDescent="0.35">
      <c r="B181" s="16" t="s">
        <v>8</v>
      </c>
      <c r="C181" s="17">
        <f>C182+C183+C184</f>
        <v>1432899.02</v>
      </c>
      <c r="D181" s="18"/>
    </row>
    <row r="182" spans="2:4" x14ac:dyDescent="0.3">
      <c r="B182" s="108" t="s">
        <v>111</v>
      </c>
      <c r="C182" s="19">
        <v>1136168</v>
      </c>
      <c r="D182" s="20"/>
    </row>
    <row r="183" spans="2:4" x14ac:dyDescent="0.3">
      <c r="B183" s="109" t="s">
        <v>112</v>
      </c>
      <c r="C183" s="21">
        <v>270897.02</v>
      </c>
      <c r="D183" s="22"/>
    </row>
    <row r="184" spans="2:4" ht="17.25" thickBot="1" x14ac:dyDescent="0.35">
      <c r="B184" s="110" t="s">
        <v>113</v>
      </c>
      <c r="C184" s="23">
        <v>25834</v>
      </c>
      <c r="D184" s="24"/>
    </row>
    <row r="185" spans="2:4" ht="18" thickBot="1" x14ac:dyDescent="0.35">
      <c r="B185" s="16" t="s">
        <v>12</v>
      </c>
      <c r="C185" s="17">
        <f>C186+C197+C198+C200+C204+C208+C211+C212+C213+C214+C215+C216</f>
        <v>436644.52999999997</v>
      </c>
      <c r="D185" s="25"/>
    </row>
    <row r="186" spans="2:4" ht="17.25" thickBot="1" x14ac:dyDescent="0.35">
      <c r="B186" s="110" t="s">
        <v>13</v>
      </c>
      <c r="C186" s="7">
        <f>C187+C188+C189+C190+C191+C192+C193+C194+C195+C196</f>
        <v>190907.81</v>
      </c>
      <c r="D186" s="25"/>
    </row>
    <row r="187" spans="2:4" x14ac:dyDescent="0.3">
      <c r="B187" s="111" t="s">
        <v>14</v>
      </c>
      <c r="C187" s="19">
        <v>27428.69</v>
      </c>
      <c r="D187" s="26"/>
    </row>
    <row r="188" spans="2:4" x14ac:dyDescent="0.3">
      <c r="B188" s="112" t="s">
        <v>15</v>
      </c>
      <c r="C188" s="27">
        <v>5530.22</v>
      </c>
      <c r="D188" s="22"/>
    </row>
    <row r="189" spans="2:4" x14ac:dyDescent="0.3">
      <c r="B189" s="113" t="s">
        <v>16</v>
      </c>
      <c r="C189" s="27">
        <v>39905.31</v>
      </c>
      <c r="D189" s="22"/>
    </row>
    <row r="190" spans="2:4" x14ac:dyDescent="0.3">
      <c r="B190" s="113" t="s">
        <v>17</v>
      </c>
      <c r="C190" s="27">
        <v>24815.89</v>
      </c>
      <c r="D190" s="22"/>
    </row>
    <row r="191" spans="2:4" x14ac:dyDescent="0.3">
      <c r="B191" s="111" t="s">
        <v>18</v>
      </c>
      <c r="C191" s="27"/>
      <c r="D191" s="22"/>
    </row>
    <row r="192" spans="2:4" x14ac:dyDescent="0.3">
      <c r="B192" s="113" t="s">
        <v>19</v>
      </c>
      <c r="C192" s="27"/>
      <c r="D192" s="22"/>
    </row>
    <row r="193" spans="2:4" x14ac:dyDescent="0.3">
      <c r="B193" s="111" t="s">
        <v>20</v>
      </c>
      <c r="C193" s="27"/>
      <c r="D193" s="22"/>
    </row>
    <row r="194" spans="2:4" x14ac:dyDescent="0.3">
      <c r="B194" s="112" t="s">
        <v>21</v>
      </c>
      <c r="C194" s="27">
        <v>12673.71</v>
      </c>
      <c r="D194" s="22"/>
    </row>
    <row r="195" spans="2:4" x14ac:dyDescent="0.3">
      <c r="B195" s="112" t="s">
        <v>22</v>
      </c>
      <c r="C195" s="27">
        <v>54439.53</v>
      </c>
      <c r="D195" s="22"/>
    </row>
    <row r="196" spans="2:4" ht="30.75" thickBot="1" x14ac:dyDescent="0.35">
      <c r="B196" s="114" t="s">
        <v>23</v>
      </c>
      <c r="C196" s="28">
        <v>26114.46</v>
      </c>
      <c r="D196" s="24"/>
    </row>
    <row r="197" spans="2:4" ht="17.25" thickBot="1" x14ac:dyDescent="0.35">
      <c r="B197" s="115" t="s">
        <v>24</v>
      </c>
      <c r="C197" s="29">
        <v>158385.43</v>
      </c>
      <c r="D197" s="18"/>
    </row>
    <row r="198" spans="2:4" ht="17.25" thickBot="1" x14ac:dyDescent="0.35">
      <c r="B198" s="110" t="s">
        <v>25</v>
      </c>
      <c r="C198" s="30">
        <f>C199</f>
        <v>13719.61</v>
      </c>
      <c r="D198" s="31"/>
    </row>
    <row r="199" spans="2:4" ht="17.25" thickBot="1" x14ac:dyDescent="0.35">
      <c r="B199" s="116" t="s">
        <v>26</v>
      </c>
      <c r="C199" s="7">
        <v>13719.61</v>
      </c>
      <c r="D199" s="25"/>
    </row>
    <row r="200" spans="2:4" ht="17.25" thickBot="1" x14ac:dyDescent="0.35">
      <c r="B200" s="110" t="s">
        <v>27</v>
      </c>
      <c r="C200" s="30">
        <f>C201+C202+C203</f>
        <v>9545.66</v>
      </c>
      <c r="D200" s="25"/>
    </row>
    <row r="201" spans="2:4" x14ac:dyDescent="0.3">
      <c r="B201" s="117" t="s">
        <v>28</v>
      </c>
      <c r="C201" s="32">
        <v>9545.66</v>
      </c>
      <c r="D201" s="26"/>
    </row>
    <row r="202" spans="2:4" x14ac:dyDescent="0.3">
      <c r="B202" s="111" t="s">
        <v>29</v>
      </c>
      <c r="C202" s="27"/>
      <c r="D202" s="22"/>
    </row>
    <row r="203" spans="2:4" ht="17.25" thickBot="1" x14ac:dyDescent="0.35">
      <c r="B203" s="118" t="s">
        <v>31</v>
      </c>
      <c r="C203" s="28"/>
      <c r="D203" s="24"/>
    </row>
    <row r="204" spans="2:4" ht="17.25" thickBot="1" x14ac:dyDescent="0.35">
      <c r="B204" s="115" t="s">
        <v>32</v>
      </c>
      <c r="C204" s="30">
        <f>C205+C206+C207</f>
        <v>56889.74</v>
      </c>
      <c r="D204" s="25"/>
    </row>
    <row r="205" spans="2:4" x14ac:dyDescent="0.3">
      <c r="B205" s="111" t="s">
        <v>33</v>
      </c>
      <c r="C205" s="32"/>
      <c r="D205" s="26"/>
    </row>
    <row r="206" spans="2:4" x14ac:dyDescent="0.3">
      <c r="B206" s="112" t="s">
        <v>34</v>
      </c>
      <c r="C206" s="27"/>
      <c r="D206" s="22"/>
    </row>
    <row r="207" spans="2:4" ht="17.25" thickBot="1" x14ac:dyDescent="0.35">
      <c r="B207" s="118" t="s">
        <v>35</v>
      </c>
      <c r="C207" s="23">
        <v>56889.74</v>
      </c>
      <c r="D207" s="24"/>
    </row>
    <row r="208" spans="2:4" ht="17.25" thickBot="1" x14ac:dyDescent="0.35">
      <c r="B208" s="115" t="s">
        <v>36</v>
      </c>
      <c r="C208" s="7">
        <f>C209+C210</f>
        <v>0</v>
      </c>
      <c r="D208" s="25"/>
    </row>
    <row r="209" spans="2:4" x14ac:dyDescent="0.3">
      <c r="B209" s="117" t="s">
        <v>37</v>
      </c>
      <c r="C209" s="19"/>
      <c r="D209" s="26"/>
    </row>
    <row r="210" spans="2:4" ht="17.25" thickBot="1" x14ac:dyDescent="0.35">
      <c r="B210" s="111" t="s">
        <v>38</v>
      </c>
      <c r="C210" s="28"/>
      <c r="D210" s="24"/>
    </row>
    <row r="211" spans="2:4" ht="17.25" thickBot="1" x14ac:dyDescent="0.35">
      <c r="B211" s="115" t="s">
        <v>39</v>
      </c>
      <c r="C211" s="29">
        <v>0</v>
      </c>
      <c r="D211" s="25"/>
    </row>
    <row r="212" spans="2:4" ht="17.25" thickBot="1" x14ac:dyDescent="0.35">
      <c r="B212" s="110" t="s">
        <v>40</v>
      </c>
      <c r="C212" s="30"/>
      <c r="D212" s="18"/>
    </row>
    <row r="213" spans="2:4" ht="17.25" thickBot="1" x14ac:dyDescent="0.35">
      <c r="B213" s="110" t="s">
        <v>41</v>
      </c>
      <c r="C213" s="33"/>
      <c r="D213" s="18"/>
    </row>
    <row r="214" spans="2:4" ht="17.25" thickBot="1" x14ac:dyDescent="0.35">
      <c r="B214" s="110" t="s">
        <v>42</v>
      </c>
      <c r="C214" s="33"/>
      <c r="D214" s="18"/>
    </row>
    <row r="215" spans="2:4" ht="17.25" thickBot="1" x14ac:dyDescent="0.35">
      <c r="B215" s="110" t="s">
        <v>43</v>
      </c>
      <c r="C215" s="33"/>
      <c r="D215" s="18"/>
    </row>
    <row r="216" spans="2:4" ht="17.25" thickBot="1" x14ac:dyDescent="0.35">
      <c r="B216" s="110" t="s">
        <v>44</v>
      </c>
      <c r="C216" s="7">
        <f>C218</f>
        <v>7196.28</v>
      </c>
      <c r="D216" s="31"/>
    </row>
    <row r="217" spans="2:4" x14ac:dyDescent="0.3">
      <c r="B217" s="117" t="s">
        <v>45</v>
      </c>
      <c r="C217" s="19"/>
      <c r="D217" s="25"/>
    </row>
    <row r="218" spans="2:4" ht="17.25" thickBot="1" x14ac:dyDescent="0.35">
      <c r="B218" s="111" t="s">
        <v>116</v>
      </c>
      <c r="C218" s="34">
        <v>7196.28</v>
      </c>
      <c r="D218" s="35"/>
    </row>
    <row r="219" spans="2:4" ht="35.25" thickBot="1" x14ac:dyDescent="0.35">
      <c r="B219" s="4" t="s">
        <v>47</v>
      </c>
      <c r="C219" s="36">
        <f>C220</f>
        <v>0</v>
      </c>
      <c r="D219" s="37"/>
    </row>
    <row r="220" spans="2:4" ht="17.25" thickBot="1" x14ac:dyDescent="0.35">
      <c r="B220" s="119" t="s">
        <v>48</v>
      </c>
      <c r="C220" s="36">
        <f>C221+C222</f>
        <v>0</v>
      </c>
      <c r="D220" s="37"/>
    </row>
    <row r="221" spans="2:4" ht="45" x14ac:dyDescent="0.3">
      <c r="B221" s="120" t="s">
        <v>49</v>
      </c>
      <c r="C221" s="36"/>
      <c r="D221" s="38"/>
    </row>
    <row r="222" spans="2:4" ht="30.75" thickBot="1" x14ac:dyDescent="0.35">
      <c r="B222" s="120" t="s">
        <v>50</v>
      </c>
      <c r="C222" s="36">
        <v>0</v>
      </c>
      <c r="D222" s="39"/>
    </row>
    <row r="223" spans="2:4" ht="18" thickBot="1" x14ac:dyDescent="0.35">
      <c r="B223" s="16" t="s">
        <v>51</v>
      </c>
      <c r="C223" s="40">
        <f>C224</f>
        <v>0</v>
      </c>
      <c r="D223" s="18"/>
    </row>
    <row r="224" spans="2:4" ht="30.75" thickBot="1" x14ac:dyDescent="0.35">
      <c r="B224" s="121" t="s">
        <v>52</v>
      </c>
      <c r="C224" s="33">
        <v>0</v>
      </c>
      <c r="D224" s="18"/>
    </row>
    <row r="225" spans="2:4" ht="45.75" thickBot="1" x14ac:dyDescent="0.4">
      <c r="B225" s="121" t="s">
        <v>53</v>
      </c>
      <c r="C225" s="41">
        <f>C234</f>
        <v>0</v>
      </c>
      <c r="D225" s="18"/>
    </row>
    <row r="226" spans="2:4" x14ac:dyDescent="0.3">
      <c r="B226" s="117" t="s">
        <v>54</v>
      </c>
      <c r="C226" s="42"/>
      <c r="D226" s="20"/>
    </row>
    <row r="227" spans="2:4" x14ac:dyDescent="0.3">
      <c r="B227" s="113" t="s">
        <v>55</v>
      </c>
      <c r="C227" s="43"/>
      <c r="D227" s="22"/>
    </row>
    <row r="228" spans="2:4" x14ac:dyDescent="0.3">
      <c r="B228" s="113" t="s">
        <v>56</v>
      </c>
      <c r="C228" s="43"/>
      <c r="D228" s="22"/>
    </row>
    <row r="229" spans="2:4" ht="30" x14ac:dyDescent="0.3">
      <c r="B229" s="122" t="s">
        <v>57</v>
      </c>
      <c r="C229" s="43"/>
      <c r="D229" s="22"/>
    </row>
    <row r="230" spans="2:4" x14ac:dyDescent="0.3">
      <c r="B230" s="113" t="s">
        <v>58</v>
      </c>
      <c r="C230" s="43"/>
      <c r="D230" s="22"/>
    </row>
    <row r="231" spans="2:4" x14ac:dyDescent="0.3">
      <c r="B231" s="111" t="s">
        <v>59</v>
      </c>
      <c r="C231" s="43"/>
      <c r="D231" s="22"/>
    </row>
    <row r="232" spans="2:4" x14ac:dyDescent="0.3">
      <c r="B232" s="111" t="s">
        <v>60</v>
      </c>
      <c r="C232" s="44"/>
      <c r="D232" s="24"/>
    </row>
    <row r="233" spans="2:4" ht="30.75" thickBot="1" x14ac:dyDescent="0.35">
      <c r="B233" s="123" t="s">
        <v>61</v>
      </c>
      <c r="C233" s="45"/>
      <c r="D233" s="35"/>
    </row>
    <row r="234" spans="2:4" ht="30" x14ac:dyDescent="0.3">
      <c r="B234" s="122" t="s">
        <v>62</v>
      </c>
      <c r="C234" s="46">
        <v>0</v>
      </c>
      <c r="D234" s="31"/>
    </row>
    <row r="235" spans="2:4" ht="45" x14ac:dyDescent="0.35">
      <c r="B235" s="124" t="s">
        <v>63</v>
      </c>
      <c r="C235" s="47">
        <f>C236+C237+C238+C239</f>
        <v>0</v>
      </c>
      <c r="D235" s="48"/>
    </row>
    <row r="236" spans="2:4" x14ac:dyDescent="0.3">
      <c r="B236" s="120" t="s">
        <v>64</v>
      </c>
      <c r="C236" s="49"/>
      <c r="D236" s="48"/>
    </row>
    <row r="237" spans="2:4" ht="30" x14ac:dyDescent="0.3">
      <c r="B237" s="120" t="s">
        <v>65</v>
      </c>
      <c r="C237" s="49"/>
      <c r="D237" s="48"/>
    </row>
    <row r="238" spans="2:4" ht="30" x14ac:dyDescent="0.3">
      <c r="B238" s="120" t="s">
        <v>66</v>
      </c>
      <c r="C238" s="49"/>
      <c r="D238" s="48"/>
    </row>
    <row r="239" spans="2:4" x14ac:dyDescent="0.3">
      <c r="B239" s="120" t="s">
        <v>67</v>
      </c>
      <c r="C239" s="49"/>
      <c r="D239" s="48"/>
    </row>
    <row r="240" spans="2:4" ht="17.25" x14ac:dyDescent="0.3">
      <c r="B240" s="2" t="s">
        <v>68</v>
      </c>
      <c r="C240" s="3">
        <f>C241</f>
        <v>29391</v>
      </c>
      <c r="D240" s="48"/>
    </row>
    <row r="241" spans="2:4" x14ac:dyDescent="0.3">
      <c r="B241" s="125" t="s">
        <v>69</v>
      </c>
      <c r="C241" s="50">
        <f>C242</f>
        <v>29391</v>
      </c>
      <c r="D241" s="31"/>
    </row>
    <row r="242" spans="2:4" ht="17.25" thickBot="1" x14ac:dyDescent="0.35">
      <c r="B242" s="110" t="s">
        <v>70</v>
      </c>
      <c r="C242" s="7">
        <v>29391</v>
      </c>
      <c r="D242" s="35"/>
    </row>
    <row r="243" spans="2:4" ht="35.25" thickBot="1" x14ac:dyDescent="0.35">
      <c r="B243" s="51" t="s">
        <v>71</v>
      </c>
      <c r="C243" s="30">
        <f>C244+C245+C246</f>
        <v>0</v>
      </c>
      <c r="D243" s="18"/>
    </row>
    <row r="244" spans="2:4" ht="17.25" thickBot="1" x14ac:dyDescent="0.35">
      <c r="B244" s="126" t="s">
        <v>72</v>
      </c>
      <c r="C244" s="52"/>
      <c r="D244" s="53"/>
    </row>
    <row r="245" spans="2:4" ht="18" thickTop="1" thickBot="1" x14ac:dyDescent="0.35">
      <c r="B245" s="126" t="s">
        <v>73</v>
      </c>
      <c r="C245" s="52"/>
      <c r="D245" s="53"/>
    </row>
    <row r="246" spans="2:4" ht="18" thickTop="1" thickBot="1" x14ac:dyDescent="0.35">
      <c r="B246" s="126" t="s">
        <v>74</v>
      </c>
      <c r="C246" s="52"/>
      <c r="D246" s="53"/>
    </row>
    <row r="247" spans="2:4" ht="17.25" thickTop="1" x14ac:dyDescent="0.3"/>
    <row r="248" spans="2:4" x14ac:dyDescent="0.3">
      <c r="B248" t="s">
        <v>0</v>
      </c>
      <c r="C248"/>
      <c r="D248"/>
    </row>
    <row r="249" spans="2:4" x14ac:dyDescent="0.3">
      <c r="B249" t="s">
        <v>1</v>
      </c>
      <c r="C249"/>
      <c r="D249"/>
    </row>
    <row r="250" spans="2:4" x14ac:dyDescent="0.3">
      <c r="B250" t="s">
        <v>95</v>
      </c>
      <c r="C250"/>
      <c r="D250"/>
    </row>
    <row r="251" spans="2:4" x14ac:dyDescent="0.3">
      <c r="B251" t="s">
        <v>96</v>
      </c>
      <c r="C251"/>
      <c r="D251"/>
    </row>
    <row r="252" spans="2:4" x14ac:dyDescent="0.3">
      <c r="B252" t="s">
        <v>97</v>
      </c>
      <c r="C252"/>
      <c r="D252"/>
    </row>
    <row r="253" spans="2:4" x14ac:dyDescent="0.3">
      <c r="B253"/>
      <c r="C253"/>
      <c r="D253"/>
    </row>
    <row r="254" spans="2:4" ht="18.75" x14ac:dyDescent="0.3">
      <c r="B254" s="175" t="s">
        <v>3</v>
      </c>
      <c r="C254" s="175"/>
      <c r="D254" s="175"/>
    </row>
    <row r="255" spans="2:4" x14ac:dyDescent="0.3">
      <c r="B255" s="176" t="s">
        <v>117</v>
      </c>
      <c r="C255" s="176"/>
      <c r="D255" s="176"/>
    </row>
    <row r="256" spans="2:4" ht="17.25" thickBot="1" x14ac:dyDescent="0.35">
      <c r="B256" s="127"/>
      <c r="C256"/>
      <c r="D256"/>
    </row>
    <row r="257" spans="2:4" ht="33.75" thickTop="1" thickBot="1" x14ac:dyDescent="0.35">
      <c r="B257" s="128" t="s">
        <v>4</v>
      </c>
      <c r="C257" s="129" t="s">
        <v>5</v>
      </c>
      <c r="D257" s="130" t="s">
        <v>6</v>
      </c>
    </row>
    <row r="258" spans="2:4" ht="18" thickTop="1" thickBot="1" x14ac:dyDescent="0.35">
      <c r="B258" s="131">
        <v>1</v>
      </c>
      <c r="C258" s="132">
        <v>2</v>
      </c>
      <c r="D258" s="133">
        <v>3</v>
      </c>
    </row>
    <row r="259" spans="2:4" ht="17.25" thickBot="1" x14ac:dyDescent="0.35">
      <c r="B259" s="134" t="s">
        <v>7</v>
      </c>
      <c r="C259" s="185">
        <f>C260+C264+C313</f>
        <v>1665950.62</v>
      </c>
      <c r="D259" s="135"/>
    </row>
    <row r="260" spans="2:4" ht="17.25" thickBot="1" x14ac:dyDescent="0.35">
      <c r="B260" s="136" t="s">
        <v>8</v>
      </c>
      <c r="C260" s="186">
        <f>C261+C262+C263</f>
        <v>1206646.58</v>
      </c>
      <c r="D260" s="135"/>
    </row>
    <row r="261" spans="2:4" x14ac:dyDescent="0.3">
      <c r="B261" s="137" t="s">
        <v>9</v>
      </c>
      <c r="C261" s="187">
        <v>927481</v>
      </c>
      <c r="D261" s="138"/>
    </row>
    <row r="262" spans="2:4" x14ac:dyDescent="0.3">
      <c r="B262" s="139" t="s">
        <v>10</v>
      </c>
      <c r="C262" s="188">
        <v>257920.58</v>
      </c>
      <c r="D262" s="140"/>
    </row>
    <row r="263" spans="2:4" ht="17.25" thickBot="1" x14ac:dyDescent="0.35">
      <c r="B263" s="141" t="s">
        <v>11</v>
      </c>
      <c r="C263" s="189">
        <v>21245</v>
      </c>
      <c r="D263" s="142"/>
    </row>
    <row r="264" spans="2:4" x14ac:dyDescent="0.3">
      <c r="B264" s="143" t="s">
        <v>12</v>
      </c>
      <c r="C264" s="190">
        <f>C265+C276+C277+C279+C284+C288+C291+C292+C293+C294+C295+C296</f>
        <v>385233.04</v>
      </c>
      <c r="D264" s="144"/>
    </row>
    <row r="265" spans="2:4" x14ac:dyDescent="0.3">
      <c r="B265" s="145" t="s">
        <v>13</v>
      </c>
      <c r="C265" s="191">
        <f>C266+C267+C268+C269+C270+C271+C272+C273+C274+C275</f>
        <v>76159.349999999991</v>
      </c>
      <c r="D265" s="146"/>
    </row>
    <row r="266" spans="2:4" x14ac:dyDescent="0.3">
      <c r="B266" s="147" t="s">
        <v>14</v>
      </c>
      <c r="C266" s="192">
        <v>11005.22</v>
      </c>
      <c r="D266" s="146"/>
    </row>
    <row r="267" spans="2:4" x14ac:dyDescent="0.3">
      <c r="B267" s="147" t="s">
        <v>15</v>
      </c>
      <c r="C267" s="192">
        <v>654.78</v>
      </c>
      <c r="D267" s="146"/>
    </row>
    <row r="268" spans="2:4" x14ac:dyDescent="0.3">
      <c r="B268" s="147" t="s">
        <v>16</v>
      </c>
      <c r="C268" s="192">
        <v>14219.24</v>
      </c>
      <c r="D268" s="146"/>
    </row>
    <row r="269" spans="2:4" x14ac:dyDescent="0.3">
      <c r="B269" s="148" t="s">
        <v>17</v>
      </c>
      <c r="C269" s="193">
        <v>4982</v>
      </c>
      <c r="D269" s="138"/>
    </row>
    <row r="270" spans="2:4" x14ac:dyDescent="0.3">
      <c r="B270" s="149" t="s">
        <v>18</v>
      </c>
      <c r="C270" s="194">
        <v>0</v>
      </c>
      <c r="D270" s="140"/>
    </row>
    <row r="271" spans="2:4" x14ac:dyDescent="0.3">
      <c r="B271" s="150" t="s">
        <v>19</v>
      </c>
      <c r="C271" s="194">
        <v>0</v>
      </c>
      <c r="D271" s="140"/>
    </row>
    <row r="272" spans="2:4" x14ac:dyDescent="0.3">
      <c r="B272" s="149" t="s">
        <v>20</v>
      </c>
      <c r="C272" s="194">
        <v>0</v>
      </c>
      <c r="D272" s="140"/>
    </row>
    <row r="273" spans="2:4" x14ac:dyDescent="0.3">
      <c r="B273" s="151" t="s">
        <v>21</v>
      </c>
      <c r="C273" s="194">
        <v>634.66999999999996</v>
      </c>
      <c r="D273" s="140"/>
    </row>
    <row r="274" spans="2:4" x14ac:dyDescent="0.3">
      <c r="B274" s="151" t="s">
        <v>22</v>
      </c>
      <c r="C274" s="194">
        <v>23298.19</v>
      </c>
      <c r="D274" s="140"/>
    </row>
    <row r="275" spans="2:4" ht="26.25" thickBot="1" x14ac:dyDescent="0.35">
      <c r="B275" s="152" t="s">
        <v>23</v>
      </c>
      <c r="C275" s="195">
        <v>21365.25</v>
      </c>
      <c r="D275" s="142"/>
    </row>
    <row r="276" spans="2:4" ht="17.25" thickBot="1" x14ac:dyDescent="0.35">
      <c r="B276" s="153" t="s">
        <v>24</v>
      </c>
      <c r="C276" s="196">
        <v>303208.28000000003</v>
      </c>
      <c r="D276" s="135"/>
    </row>
    <row r="277" spans="2:4" ht="17.25" thickBot="1" x14ac:dyDescent="0.35">
      <c r="B277" s="141" t="s">
        <v>25</v>
      </c>
      <c r="C277" s="197">
        <f>C278</f>
        <v>0</v>
      </c>
      <c r="D277" s="154"/>
    </row>
    <row r="278" spans="2:4" ht="17.25" thickBot="1" x14ac:dyDescent="0.35">
      <c r="B278" s="155" t="s">
        <v>26</v>
      </c>
      <c r="C278" s="198">
        <v>0</v>
      </c>
      <c r="D278" s="144"/>
    </row>
    <row r="279" spans="2:4" ht="17.25" thickBot="1" x14ac:dyDescent="0.35">
      <c r="B279" s="141" t="s">
        <v>27</v>
      </c>
      <c r="C279" s="197">
        <f>C280+C281+C282+C283</f>
        <v>675.72</v>
      </c>
      <c r="D279" s="144"/>
    </row>
    <row r="280" spans="2:4" x14ac:dyDescent="0.3">
      <c r="B280" s="156" t="s">
        <v>28</v>
      </c>
      <c r="C280" s="193">
        <v>675.72</v>
      </c>
      <c r="D280" s="157"/>
    </row>
    <row r="281" spans="2:4" x14ac:dyDescent="0.3">
      <c r="B281" s="149" t="s">
        <v>29</v>
      </c>
      <c r="C281" s="194">
        <v>0</v>
      </c>
      <c r="D281" s="140"/>
    </row>
    <row r="282" spans="2:4" x14ac:dyDescent="0.3">
      <c r="B282" s="151" t="s">
        <v>98</v>
      </c>
      <c r="C282" s="194">
        <v>0</v>
      </c>
      <c r="D282" s="140"/>
    </row>
    <row r="283" spans="2:4" ht="17.25" thickBot="1" x14ac:dyDescent="0.35">
      <c r="B283" s="158" t="s">
        <v>31</v>
      </c>
      <c r="C283" s="194">
        <v>0</v>
      </c>
      <c r="D283" s="159"/>
    </row>
    <row r="284" spans="2:4" ht="17.25" thickBot="1" x14ac:dyDescent="0.35">
      <c r="B284" s="160" t="s">
        <v>32</v>
      </c>
      <c r="C284" s="199">
        <f>C285+C286+C287</f>
        <v>0</v>
      </c>
      <c r="D284" s="144"/>
    </row>
    <row r="285" spans="2:4" ht="17.25" thickBot="1" x14ac:dyDescent="0.35">
      <c r="B285" s="149" t="s">
        <v>33</v>
      </c>
      <c r="C285" s="187">
        <v>0</v>
      </c>
      <c r="D285" s="157"/>
    </row>
    <row r="286" spans="2:4" ht="17.25" thickBot="1" x14ac:dyDescent="0.35">
      <c r="B286" s="151" t="s">
        <v>34</v>
      </c>
      <c r="C286" s="187">
        <v>0</v>
      </c>
      <c r="D286" s="140"/>
    </row>
    <row r="287" spans="2:4" ht="17.25" thickBot="1" x14ac:dyDescent="0.35">
      <c r="B287" s="158" t="s">
        <v>35</v>
      </c>
      <c r="C287" s="187">
        <v>0</v>
      </c>
      <c r="D287" s="154"/>
    </row>
    <row r="288" spans="2:4" ht="17.25" thickBot="1" x14ac:dyDescent="0.35">
      <c r="B288" s="161" t="s">
        <v>36</v>
      </c>
      <c r="C288" s="197">
        <f>C289+C290</f>
        <v>1691.69</v>
      </c>
      <c r="D288" s="162"/>
    </row>
    <row r="289" spans="2:4" x14ac:dyDescent="0.3">
      <c r="B289" s="163" t="s">
        <v>37</v>
      </c>
      <c r="C289" s="187">
        <v>1691.69</v>
      </c>
      <c r="D289" s="144"/>
    </row>
    <row r="290" spans="2:4" ht="17.25" thickBot="1" x14ac:dyDescent="0.35">
      <c r="B290" s="158" t="s">
        <v>38</v>
      </c>
      <c r="C290" s="200">
        <v>0</v>
      </c>
      <c r="D290" s="164"/>
    </row>
    <row r="291" spans="2:4" ht="17.25" thickBot="1" x14ac:dyDescent="0.35">
      <c r="B291" s="141" t="s">
        <v>39</v>
      </c>
      <c r="C291" s="201">
        <v>0</v>
      </c>
      <c r="D291" s="135"/>
    </row>
    <row r="292" spans="2:4" ht="17.25" thickBot="1" x14ac:dyDescent="0.35">
      <c r="B292" s="141" t="s">
        <v>40</v>
      </c>
      <c r="C292" s="202">
        <v>0</v>
      </c>
      <c r="D292" s="135"/>
    </row>
    <row r="293" spans="2:4" ht="17.25" thickBot="1" x14ac:dyDescent="0.35">
      <c r="B293" s="141" t="s">
        <v>41</v>
      </c>
      <c r="C293" s="203">
        <v>0</v>
      </c>
      <c r="D293" s="135"/>
    </row>
    <row r="294" spans="2:4" ht="17.25" thickBot="1" x14ac:dyDescent="0.35">
      <c r="B294" s="141" t="s">
        <v>42</v>
      </c>
      <c r="C294" s="202">
        <v>0</v>
      </c>
      <c r="D294" s="135"/>
    </row>
    <row r="295" spans="2:4" ht="17.25" thickBot="1" x14ac:dyDescent="0.35">
      <c r="B295" s="141" t="s">
        <v>43</v>
      </c>
      <c r="C295" s="198">
        <v>0</v>
      </c>
      <c r="D295" s="154"/>
    </row>
    <row r="296" spans="2:4" x14ac:dyDescent="0.3">
      <c r="B296" s="165" t="s">
        <v>44</v>
      </c>
      <c r="C296" s="204">
        <f>C297+C298</f>
        <v>3498</v>
      </c>
      <c r="D296" s="144"/>
    </row>
    <row r="297" spans="2:4" x14ac:dyDescent="0.3">
      <c r="B297" s="150" t="s">
        <v>45</v>
      </c>
      <c r="C297" s="205">
        <v>0</v>
      </c>
      <c r="D297" s="140"/>
    </row>
    <row r="298" spans="2:4" ht="17.25" thickBot="1" x14ac:dyDescent="0.35">
      <c r="B298" s="166" t="s">
        <v>46</v>
      </c>
      <c r="C298" s="206">
        <v>3498</v>
      </c>
      <c r="D298" s="167"/>
    </row>
    <row r="299" spans="2:4" ht="17.25" thickBot="1" x14ac:dyDescent="0.35">
      <c r="B299" s="153" t="s">
        <v>47</v>
      </c>
      <c r="C299" s="207">
        <f>C302</f>
        <v>0</v>
      </c>
      <c r="D299" s="135"/>
    </row>
    <row r="300" spans="2:4" x14ac:dyDescent="0.3">
      <c r="B300" s="168" t="s">
        <v>48</v>
      </c>
      <c r="C300" s="193">
        <f>C301+C302</f>
        <v>0</v>
      </c>
      <c r="D300" s="138"/>
    </row>
    <row r="301" spans="2:4" ht="38.25" x14ac:dyDescent="0.3">
      <c r="B301" s="169" t="s">
        <v>49</v>
      </c>
      <c r="C301" s="188">
        <v>0</v>
      </c>
      <c r="D301" s="142"/>
    </row>
    <row r="302" spans="2:4" ht="17.25" thickBot="1" x14ac:dyDescent="0.35">
      <c r="B302" s="158" t="s">
        <v>50</v>
      </c>
      <c r="C302" s="206">
        <v>0</v>
      </c>
      <c r="D302" s="164"/>
    </row>
    <row r="303" spans="2:4" ht="17.25" thickBot="1" x14ac:dyDescent="0.35">
      <c r="B303" s="170" t="s">
        <v>51</v>
      </c>
      <c r="C303" s="203"/>
      <c r="D303" s="135"/>
    </row>
    <row r="304" spans="2:4" ht="26.25" thickBot="1" x14ac:dyDescent="0.35">
      <c r="B304" s="170" t="s">
        <v>52</v>
      </c>
      <c r="C304" s="203"/>
      <c r="D304" s="135"/>
    </row>
    <row r="305" spans="2:4" x14ac:dyDescent="0.3">
      <c r="B305" s="156" t="s">
        <v>99</v>
      </c>
      <c r="C305" s="193"/>
      <c r="D305" s="138"/>
    </row>
    <row r="306" spans="2:4" x14ac:dyDescent="0.3">
      <c r="B306" s="150" t="s">
        <v>100</v>
      </c>
      <c r="C306" s="194"/>
      <c r="D306" s="140"/>
    </row>
    <row r="307" spans="2:4" x14ac:dyDescent="0.3">
      <c r="B307" s="150" t="s">
        <v>101</v>
      </c>
      <c r="C307" s="194"/>
      <c r="D307" s="140"/>
    </row>
    <row r="308" spans="2:4" x14ac:dyDescent="0.3">
      <c r="B308" s="171" t="s">
        <v>102</v>
      </c>
      <c r="C308" s="194"/>
      <c r="D308" s="140"/>
    </row>
    <row r="309" spans="2:4" x14ac:dyDescent="0.3">
      <c r="B309" s="150" t="s">
        <v>103</v>
      </c>
      <c r="C309" s="194"/>
      <c r="D309" s="140"/>
    </row>
    <row r="310" spans="2:4" x14ac:dyDescent="0.3">
      <c r="B310" s="149" t="s">
        <v>104</v>
      </c>
      <c r="C310" s="194"/>
      <c r="D310" s="140"/>
    </row>
    <row r="311" spans="2:4" ht="17.25" thickBot="1" x14ac:dyDescent="0.35">
      <c r="B311" s="172" t="s">
        <v>105</v>
      </c>
      <c r="C311" s="208"/>
      <c r="D311" s="164"/>
    </row>
    <row r="312" spans="2:4" x14ac:dyDescent="0.3">
      <c r="B312" s="143" t="s">
        <v>106</v>
      </c>
      <c r="C312" s="209"/>
      <c r="D312" s="154"/>
    </row>
    <row r="313" spans="2:4" x14ac:dyDescent="0.3">
      <c r="B313" s="145" t="s">
        <v>68</v>
      </c>
      <c r="C313" s="191">
        <f>C315+C316</f>
        <v>74071</v>
      </c>
      <c r="D313" s="146"/>
    </row>
    <row r="314" spans="2:4" x14ac:dyDescent="0.3">
      <c r="B314" s="145" t="s">
        <v>69</v>
      </c>
      <c r="C314" s="192"/>
      <c r="D314" s="146"/>
    </row>
    <row r="315" spans="2:4" x14ac:dyDescent="0.3">
      <c r="B315" s="173" t="s">
        <v>70</v>
      </c>
      <c r="C315" s="192">
        <v>74071</v>
      </c>
      <c r="D315" s="146"/>
    </row>
    <row r="316" spans="2:4" x14ac:dyDescent="0.3">
      <c r="B316" s="174" t="s">
        <v>107</v>
      </c>
      <c r="C316" s="192"/>
      <c r="D316" s="146"/>
    </row>
  </sheetData>
  <mergeCells count="8">
    <mergeCell ref="B6:D6"/>
    <mergeCell ref="B7:D7"/>
    <mergeCell ref="B254:D254"/>
    <mergeCell ref="B255:D255"/>
    <mergeCell ref="B175:D175"/>
    <mergeCell ref="B176:D176"/>
    <mergeCell ref="B96:D96"/>
    <mergeCell ref="B97:D9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Georgescu Narcisa Lia</dc:creator>
  <cp:lastModifiedBy>Georgescu Narcisa Lia</cp:lastModifiedBy>
  <dcterms:created xsi:type="dcterms:W3CDTF">2015-06-05T18:17:20Z</dcterms:created>
  <dcterms:modified xsi:type="dcterms:W3CDTF">2023-01-04T13:17:36Z</dcterms:modified>
</cp:coreProperties>
</file>